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ntp\Desktop\Section 71 201920\Budget Adjustment 201920\June\Original Budget data String\"/>
    </mc:Choice>
  </mc:AlternateContent>
  <bookViews>
    <workbookView xWindow="0" yWindow="0" windowWidth="20490" windowHeight="7755" activeTab="6"/>
  </bookViews>
  <sheets>
    <sheet name="Revenue (3)" sheetId="9" r:id="rId1"/>
    <sheet name="Expenditure Original" sheetId="7" r:id="rId2"/>
    <sheet name="Expenditure" sheetId="2" r:id="rId3"/>
    <sheet name="Revenue" sheetId="1" r:id="rId4"/>
    <sheet name="Sheet4" sheetId="8" r:id="rId5"/>
    <sheet name="Sheet1" sheetId="3" r:id="rId6"/>
    <sheet name="Revenue (2)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C14" i="9" l="1"/>
  <c r="B14" i="9"/>
  <c r="D18" i="2"/>
  <c r="D17" i="2"/>
  <c r="B10" i="9"/>
  <c r="E6" i="9"/>
  <c r="E10" i="9" s="1"/>
  <c r="D6" i="9"/>
  <c r="D10" i="9" s="1"/>
  <c r="C6" i="9"/>
  <c r="C10" i="9" s="1"/>
  <c r="B6" i="9"/>
  <c r="F16" i="1"/>
  <c r="E16" i="1"/>
  <c r="B18" i="1"/>
  <c r="B16" i="1"/>
  <c r="D16" i="1"/>
  <c r="D38" i="2"/>
  <c r="D39" i="2" s="1"/>
  <c r="D41" i="2" s="1"/>
  <c r="C32" i="2"/>
  <c r="B30" i="2"/>
  <c r="B3" i="8"/>
  <c r="E4" i="8"/>
  <c r="D4" i="8"/>
  <c r="E12" i="8" s="1"/>
  <c r="F12" i="8" s="1"/>
  <c r="C4" i="8"/>
  <c r="C12" i="8" s="1"/>
  <c r="D12" i="8" s="1"/>
  <c r="B4" i="8"/>
  <c r="B5" i="8" s="1"/>
  <c r="K29" i="2"/>
  <c r="D31" i="2"/>
  <c r="K10" i="2"/>
  <c r="K13" i="2"/>
  <c r="K12" i="2"/>
  <c r="K14" i="2" s="1"/>
  <c r="K9" i="2"/>
  <c r="K8" i="2"/>
  <c r="K7" i="2"/>
  <c r="K6" i="2"/>
  <c r="K5" i="2"/>
  <c r="K4" i="2"/>
  <c r="K3" i="2"/>
  <c r="K2" i="2"/>
  <c r="E32" i="2"/>
  <c r="H30" i="1"/>
  <c r="C6" i="3" l="1"/>
  <c r="C34" i="2" l="1"/>
  <c r="F21" i="7"/>
  <c r="D21" i="7"/>
  <c r="F14" i="7"/>
  <c r="E14" i="7"/>
  <c r="J13" i="7"/>
  <c r="I13" i="7"/>
  <c r="H13" i="7"/>
  <c r="G13" i="7"/>
  <c r="J12" i="7"/>
  <c r="I12" i="7"/>
  <c r="H12" i="7"/>
  <c r="G12" i="7"/>
  <c r="J10" i="7"/>
  <c r="J14" i="7" s="1"/>
  <c r="F10" i="7"/>
  <c r="E10" i="7"/>
  <c r="D10" i="7"/>
  <c r="D14" i="7" s="1"/>
  <c r="C10" i="7"/>
  <c r="C14" i="7" s="1"/>
  <c r="B10" i="7"/>
  <c r="B14" i="7" s="1"/>
  <c r="J9" i="7"/>
  <c r="I9" i="7"/>
  <c r="H9" i="7"/>
  <c r="G9" i="7"/>
  <c r="J8" i="7"/>
  <c r="I8" i="7"/>
  <c r="H8" i="7"/>
  <c r="G8" i="7"/>
  <c r="J7" i="7"/>
  <c r="I7" i="7"/>
  <c r="H7" i="7"/>
  <c r="G7" i="7"/>
  <c r="J6" i="7"/>
  <c r="I6" i="7"/>
  <c r="H6" i="7"/>
  <c r="G6" i="7"/>
  <c r="J5" i="7"/>
  <c r="I5" i="7"/>
  <c r="H5" i="7"/>
  <c r="G5" i="7"/>
  <c r="J4" i="7"/>
  <c r="I4" i="7"/>
  <c r="H4" i="7"/>
  <c r="G4" i="7"/>
  <c r="J3" i="7"/>
  <c r="I3" i="7"/>
  <c r="H3" i="7"/>
  <c r="G3" i="7"/>
  <c r="J2" i="7"/>
  <c r="I2" i="7"/>
  <c r="H2" i="7"/>
  <c r="G2" i="7"/>
  <c r="E10" i="6"/>
  <c r="E14" i="6" s="1"/>
  <c r="D10" i="6"/>
  <c r="C10" i="6"/>
  <c r="B10" i="6"/>
  <c r="B14" i="6" s="1"/>
  <c r="D22" i="7" l="1"/>
  <c r="G10" i="7"/>
  <c r="G14" i="7" s="1"/>
  <c r="H10" i="7"/>
  <c r="H14" i="7" s="1"/>
  <c r="I10" i="7"/>
  <c r="I14" i="7" s="1"/>
  <c r="C14" i="6"/>
  <c r="D14" i="6"/>
  <c r="D35" i="1" l="1"/>
  <c r="F26" i="1"/>
  <c r="E26" i="1"/>
  <c r="D26" i="1"/>
  <c r="D34" i="2" l="1"/>
  <c r="C34" i="1" l="1"/>
  <c r="F34" i="2"/>
  <c r="B30" i="1"/>
  <c r="C31" i="1"/>
  <c r="C14" i="1"/>
  <c r="B14" i="1"/>
  <c r="G10" i="1"/>
  <c r="G14" i="1" s="1"/>
  <c r="F10" i="1"/>
  <c r="E10" i="1"/>
  <c r="D10" i="1"/>
  <c r="C10" i="1"/>
  <c r="B10" i="1"/>
  <c r="J12" i="2"/>
  <c r="I12" i="2"/>
  <c r="H12" i="2"/>
  <c r="G12" i="2"/>
  <c r="D14" i="1" l="1"/>
  <c r="C3" i="8"/>
  <c r="H27" i="1"/>
  <c r="D32" i="1"/>
  <c r="H10" i="1"/>
  <c r="F14" i="1"/>
  <c r="E3" i="8"/>
  <c r="E5" i="8" s="1"/>
  <c r="D28" i="1"/>
  <c r="E14" i="1"/>
  <c r="D3" i="8"/>
  <c r="D5" i="8" s="1"/>
  <c r="F28" i="1"/>
  <c r="E28" i="1"/>
  <c r="J13" i="1"/>
  <c r="I13" i="1"/>
  <c r="H13" i="1"/>
  <c r="G13" i="1"/>
  <c r="J9" i="1"/>
  <c r="I9" i="1"/>
  <c r="H9" i="1"/>
  <c r="G9" i="1"/>
  <c r="J8" i="1"/>
  <c r="I8" i="1"/>
  <c r="H8" i="1"/>
  <c r="G8" i="1"/>
  <c r="J7" i="1"/>
  <c r="J10" i="1" s="1"/>
  <c r="J14" i="1" s="1"/>
  <c r="I7" i="1"/>
  <c r="I10" i="1" s="1"/>
  <c r="I14" i="1" s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  <c r="I13" i="2"/>
  <c r="I3" i="2"/>
  <c r="I4" i="2"/>
  <c r="I5" i="2"/>
  <c r="I6" i="2"/>
  <c r="I7" i="2"/>
  <c r="I8" i="2"/>
  <c r="I9" i="2"/>
  <c r="I2" i="2"/>
  <c r="F10" i="2"/>
  <c r="F14" i="2" s="1"/>
  <c r="E10" i="2"/>
  <c r="E14" i="2" s="1"/>
  <c r="D10" i="2"/>
  <c r="D38" i="1" s="1"/>
  <c r="C10" i="2"/>
  <c r="J13" i="2"/>
  <c r="H13" i="2"/>
  <c r="G13" i="2"/>
  <c r="G3" i="2"/>
  <c r="H3" i="2"/>
  <c r="J3" i="2"/>
  <c r="G4" i="2"/>
  <c r="H4" i="2"/>
  <c r="J4" i="2"/>
  <c r="G5" i="2"/>
  <c r="H5" i="2"/>
  <c r="J5" i="2"/>
  <c r="G6" i="2"/>
  <c r="H6" i="2"/>
  <c r="J6" i="2"/>
  <c r="G7" i="2"/>
  <c r="H7" i="2"/>
  <c r="J7" i="2"/>
  <c r="G8" i="2"/>
  <c r="H8" i="2"/>
  <c r="J8" i="2"/>
  <c r="G9" i="2"/>
  <c r="H9" i="2"/>
  <c r="J9" i="2"/>
  <c r="H2" i="2"/>
  <c r="G2" i="2"/>
  <c r="J2" i="2"/>
  <c r="B10" i="2"/>
  <c r="B14" i="2" s="1"/>
  <c r="H14" i="1" l="1"/>
  <c r="C11" i="8"/>
  <c r="D11" i="8" s="1"/>
  <c r="C5" i="8"/>
  <c r="H31" i="1"/>
  <c r="D36" i="1"/>
  <c r="D25" i="1"/>
  <c r="D14" i="2"/>
  <c r="D35" i="2"/>
  <c r="G10" i="2"/>
  <c r="G14" i="2" s="1"/>
  <c r="C14" i="2"/>
  <c r="I10" i="2"/>
  <c r="I14" i="2" s="1"/>
  <c r="J10" i="2"/>
  <c r="J14" i="2" s="1"/>
  <c r="H10" i="2"/>
  <c r="H14" i="2" s="1"/>
</calcChain>
</file>

<file path=xl/sharedStrings.xml><?xml version="1.0" encoding="utf-8"?>
<sst xmlns="http://schemas.openxmlformats.org/spreadsheetml/2006/main" count="112" uniqueCount="59">
  <si>
    <t>EXPENDITURE</t>
  </si>
  <si>
    <t>Adjustment JUNE</t>
  </si>
  <si>
    <t>Draft  Budget 2020/2021</t>
  </si>
  <si>
    <t>Draft  Budget 2021/2022</t>
  </si>
  <si>
    <t>Draft  Budget 2022/2023</t>
  </si>
  <si>
    <t>Salaries</t>
  </si>
  <si>
    <t>Councillors</t>
  </si>
  <si>
    <t>Operational Costs</t>
  </si>
  <si>
    <t>Finance charges</t>
  </si>
  <si>
    <t>Capital Expenditure</t>
  </si>
  <si>
    <t>Contracted Services</t>
  </si>
  <si>
    <t>Depreciation</t>
  </si>
  <si>
    <t>TOTAL</t>
  </si>
  <si>
    <t>INCOME</t>
  </si>
  <si>
    <t xml:space="preserve"> 2021/22</t>
  </si>
  <si>
    <t>Equitable shares</t>
  </si>
  <si>
    <t>EPWP</t>
  </si>
  <si>
    <t>FIRE income</t>
  </si>
  <si>
    <t>FMG</t>
  </si>
  <si>
    <t>HES income</t>
  </si>
  <si>
    <t>Interest</t>
  </si>
  <si>
    <t>DISASTER Relief Fund CAVID 19</t>
  </si>
  <si>
    <t>Other income</t>
  </si>
  <si>
    <t>R A M S</t>
  </si>
  <si>
    <t>JUNE BUDGET 2019/20</t>
  </si>
  <si>
    <t>Draft BUDGET 2020/21</t>
  </si>
  <si>
    <t>FINAL BUDGET 2020/2021</t>
  </si>
  <si>
    <t>Other Materials</t>
  </si>
  <si>
    <t>Transfer and Subsidies</t>
  </si>
  <si>
    <t>Total Expendure</t>
  </si>
  <si>
    <t>Draft %</t>
  </si>
  <si>
    <t>Final %</t>
  </si>
  <si>
    <t>Final - Draft</t>
  </si>
  <si>
    <t>Final - Draft%</t>
  </si>
  <si>
    <t>2022/2023</t>
  </si>
  <si>
    <t>Creditors</t>
  </si>
  <si>
    <t>Capital Grant</t>
  </si>
  <si>
    <t>Total Revenue (excluding capital transfers and contributions)</t>
  </si>
  <si>
    <t>Disaster Relief Fund COVID-19</t>
  </si>
  <si>
    <t>Final Budget 2020/2021</t>
  </si>
  <si>
    <t>Expenditure:Operational Cost:Communication:Telephone, Fax, Telegraph and Telex</t>
  </si>
  <si>
    <t>Expenditure:Operational Cost:Insurance Underwriting:Premiums</t>
  </si>
  <si>
    <t>Expenditure:Operating Leases:Furniture and Office Equipment</t>
  </si>
  <si>
    <t>Expenditure:Operating Leases:Other Assets</t>
  </si>
  <si>
    <t>No</t>
  </si>
  <si>
    <t>Description</t>
  </si>
  <si>
    <t>Amount</t>
  </si>
  <si>
    <t xml:space="preserve">Description </t>
  </si>
  <si>
    <t xml:space="preserve"> Adjustment Budget  </t>
  </si>
  <si>
    <t xml:space="preserve">Final Annual Budget </t>
  </si>
  <si>
    <t xml:space="preserve"> Budget year +1 </t>
  </si>
  <si>
    <t xml:space="preserve"> Budget year +2 </t>
  </si>
  <si>
    <t xml:space="preserve"> 2019/2020 </t>
  </si>
  <si>
    <t xml:space="preserve"> 2020/2021 </t>
  </si>
  <si>
    <t xml:space="preserve"> 2021/2022 </t>
  </si>
  <si>
    <t xml:space="preserve"> 2022/2023 </t>
  </si>
  <si>
    <t xml:space="preserve"> Revenue </t>
  </si>
  <si>
    <t xml:space="preserve"> Expenditure </t>
  </si>
  <si>
    <t xml:space="preserve"> Surplus/Deficit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</si>
</sst>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(* #,##0_);_(* \(#,##0\);_(* &quot;-&quot;??_);_(@_)"/>
    <numFmt numFmtId="167" formatCode="_-&quot;R&quot;* #,##0_-;\-&quot;R&quot;* #,##0_-;_-&quot;R&quot;* &quot;-&quot;??_-;_-@_-"/>
    <numFmt numFmtId="168" formatCode="[$-1C09]dd\ mmmm\ yyyy"/>
    <numFmt numFmtId="169" formatCode="_(* #,##0_);_(* \(#,##0\);_(* &quot;-&quot;?_);_(@_)"/>
    <numFmt numFmtId="170" formatCode="_(* #,##0,_);_(* \(#,##0,\);_(* &quot;–&quot;?_);_(@_)"/>
    <numFmt numFmtId="171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8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4" fontId="3" fillId="0" borderId="0" applyFont="0" applyFill="0" applyBorder="0" applyAlignment="0" applyProtection="0"/>
    <xf numFmtId="0" fontId="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3" fillId="9" borderId="4" applyNumberFormat="0" applyAlignment="0" applyProtection="0"/>
    <xf numFmtId="0" fontId="24" fillId="0" borderId="9" applyNumberFormat="0" applyFill="0" applyAlignment="0" applyProtection="0"/>
    <xf numFmtId="0" fontId="25" fillId="24" borderId="0" applyNumberFormat="0" applyBorder="0" applyAlignment="0" applyProtection="0"/>
    <xf numFmtId="0" fontId="3" fillId="0" borderId="0"/>
    <xf numFmtId="0" fontId="3" fillId="0" borderId="0"/>
    <xf numFmtId="0" fontId="3" fillId="25" borderId="10" applyNumberFormat="0" applyFont="0" applyAlignment="0" applyProtection="0"/>
    <xf numFmtId="0" fontId="26" fillId="22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/>
    <xf numFmtId="168" fontId="12" fillId="0" borderId="0" applyNumberFormat="0" applyFill="0" applyBorder="0" applyAlignment="0" applyProtection="0">
      <alignment vertical="top"/>
      <protection locked="0"/>
    </xf>
    <xf numFmtId="168" fontId="3" fillId="0" borderId="0"/>
    <xf numFmtId="168" fontId="3" fillId="0" borderId="0"/>
    <xf numFmtId="168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0" fontId="28" fillId="0" borderId="18" applyNumberFormat="0" applyFill="0" applyAlignment="0" applyProtection="0"/>
    <xf numFmtId="0" fontId="26" fillId="22" borderId="17" applyNumberFormat="0" applyAlignment="0" applyProtection="0"/>
    <xf numFmtId="0" fontId="3" fillId="25" borderId="16" applyNumberFormat="0" applyFont="0" applyAlignment="0" applyProtection="0"/>
    <xf numFmtId="0" fontId="23" fillId="9" borderId="15" applyNumberFormat="0" applyAlignment="0" applyProtection="0"/>
    <xf numFmtId="43" fontId="3" fillId="0" borderId="0" applyFont="0" applyFill="0" applyBorder="0" applyAlignment="0" applyProtection="0"/>
    <xf numFmtId="0" fontId="16" fillId="22" borderId="1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0" fontId="28" fillId="0" borderId="12" applyNumberFormat="0" applyFill="0" applyAlignment="0" applyProtection="0"/>
    <xf numFmtId="0" fontId="26" fillId="22" borderId="11" applyNumberFormat="0" applyAlignment="0" applyProtection="0"/>
    <xf numFmtId="0" fontId="3" fillId="25" borderId="10" applyNumberFormat="0" applyFont="0" applyAlignment="0" applyProtection="0"/>
    <xf numFmtId="0" fontId="23" fillId="9" borderId="4" applyNumberFormat="0" applyAlignment="0" applyProtection="0"/>
    <xf numFmtId="43" fontId="3" fillId="0" borderId="0" applyFont="0" applyFill="0" applyBorder="0" applyAlignment="0" applyProtection="0"/>
    <xf numFmtId="0" fontId="16" fillId="22" borderId="4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2" borderId="4" applyNumberFormat="0" applyAlignment="0" applyProtection="0"/>
    <xf numFmtId="0" fontId="23" fillId="9" borderId="4" applyNumberFormat="0" applyAlignment="0" applyProtection="0"/>
    <xf numFmtId="0" fontId="3" fillId="25" borderId="10" applyNumberFormat="0" applyFont="0" applyAlignment="0" applyProtection="0"/>
  </cellStyleXfs>
  <cellXfs count="103">
    <xf numFmtId="0" fontId="0" fillId="0" borderId="0" xfId="0"/>
    <xf numFmtId="167" fontId="6" fillId="2" borderId="1" xfId="9" applyNumberFormat="1" applyFont="1" applyFill="1" applyBorder="1"/>
    <xf numFmtId="167" fontId="30" fillId="0" borderId="1" xfId="0" applyNumberFormat="1" applyFont="1" applyBorder="1"/>
    <xf numFmtId="0" fontId="4" fillId="3" borderId="1" xfId="3" applyFont="1" applyFill="1" applyBorder="1"/>
    <xf numFmtId="0" fontId="30" fillId="0" borderId="0" xfId="0" applyFont="1"/>
    <xf numFmtId="167" fontId="5" fillId="0" borderId="13" xfId="0" applyNumberFormat="1" applyFont="1" applyBorder="1"/>
    <xf numFmtId="41" fontId="4" fillId="3" borderId="3" xfId="3" applyNumberFormat="1" applyFont="1" applyFill="1" applyBorder="1"/>
    <xf numFmtId="0" fontId="8" fillId="0" borderId="1" xfId="3" applyFont="1" applyFill="1" applyBorder="1"/>
    <xf numFmtId="0" fontId="10" fillId="0" borderId="1" xfId="3" applyFont="1" applyBorder="1"/>
    <xf numFmtId="0" fontId="8" fillId="0" borderId="1" xfId="3" applyFont="1" applyFill="1" applyBorder="1" applyAlignment="1">
      <alignment wrapText="1"/>
    </xf>
    <xf numFmtId="43" fontId="4" fillId="27" borderId="1" xfId="7" applyFont="1" applyFill="1" applyBorder="1"/>
    <xf numFmtId="0" fontId="9" fillId="27" borderId="1" xfId="3" applyFont="1" applyFill="1" applyBorder="1"/>
    <xf numFmtId="10" fontId="30" fillId="0" borderId="1" xfId="2" applyNumberFormat="1" applyFont="1" applyBorder="1"/>
    <xf numFmtId="10" fontId="31" fillId="0" borderId="13" xfId="2" applyNumberFormat="1" applyFont="1" applyBorder="1"/>
    <xf numFmtId="164" fontId="4" fillId="26" borderId="0" xfId="3" applyNumberFormat="1" applyFont="1" applyFill="1" applyBorder="1"/>
    <xf numFmtId="167" fontId="4" fillId="26" borderId="13" xfId="9" applyNumberFormat="1" applyFont="1" applyFill="1" applyBorder="1"/>
    <xf numFmtId="164" fontId="3" fillId="2" borderId="1" xfId="3" applyNumberFormat="1" applyFont="1" applyFill="1" applyBorder="1"/>
    <xf numFmtId="164" fontId="3" fillId="2" borderId="3" xfId="3" applyNumberFormat="1" applyFont="1" applyFill="1" applyBorder="1"/>
    <xf numFmtId="0" fontId="5" fillId="0" borderId="0" xfId="0" applyFont="1"/>
    <xf numFmtId="169" fontId="33" fillId="0" borderId="14" xfId="7" applyNumberFormat="1" applyFont="1" applyFill="1" applyBorder="1" applyAlignment="1">
      <alignment horizontal="center"/>
    </xf>
    <xf numFmtId="169" fontId="34" fillId="0" borderId="14" xfId="50" applyNumberFormat="1" applyFont="1" applyFill="1" applyBorder="1"/>
    <xf numFmtId="167" fontId="32" fillId="0" borderId="1" xfId="0" applyNumberFormat="1" applyFont="1" applyBorder="1"/>
    <xf numFmtId="10" fontId="32" fillId="0" borderId="1" xfId="2" applyNumberFormat="1" applyFont="1" applyBorder="1"/>
    <xf numFmtId="167" fontId="3" fillId="0" borderId="1" xfId="1" applyNumberFormat="1" applyFont="1" applyFill="1" applyBorder="1"/>
    <xf numFmtId="169" fontId="34" fillId="0" borderId="14" xfId="7" applyNumberFormat="1" applyFont="1" applyFill="1" applyBorder="1"/>
    <xf numFmtId="167" fontId="35" fillId="0" borderId="13" xfId="0" applyNumberFormat="1" applyFont="1" applyBorder="1"/>
    <xf numFmtId="10" fontId="35" fillId="0" borderId="13" xfId="2" applyNumberFormat="1" applyFont="1" applyBorder="1"/>
    <xf numFmtId="169" fontId="33" fillId="0" borderId="14" xfId="7" applyNumberFormat="1" applyFont="1" applyFill="1" applyBorder="1"/>
    <xf numFmtId="167" fontId="6" fillId="2" borderId="1" xfId="1" applyNumberFormat="1" applyFont="1" applyFill="1" applyBorder="1"/>
    <xf numFmtId="167" fontId="4" fillId="0" borderId="19" xfId="1" applyNumberFormat="1" applyFont="1" applyFill="1" applyBorder="1"/>
    <xf numFmtId="167" fontId="6" fillId="0" borderId="1" xfId="1" applyNumberFormat="1" applyFont="1" applyBorder="1"/>
    <xf numFmtId="166" fontId="11" fillId="2" borderId="14" xfId="63" applyNumberFormat="1" applyFont="1" applyFill="1" applyBorder="1"/>
    <xf numFmtId="166" fontId="3" fillId="2" borderId="14" xfId="63" applyNumberFormat="1" applyFont="1" applyFill="1" applyBorder="1"/>
    <xf numFmtId="166" fontId="3" fillId="0" borderId="14" xfId="63" applyNumberFormat="1" applyFont="1" applyFill="1" applyBorder="1"/>
    <xf numFmtId="166" fontId="11" fillId="2" borderId="2" xfId="63" applyNumberFormat="1" applyFont="1" applyFill="1" applyBorder="1"/>
    <xf numFmtId="167" fontId="3" fillId="2" borderId="1" xfId="1" applyNumberFormat="1" applyFont="1" applyFill="1" applyBorder="1"/>
    <xf numFmtId="167" fontId="6" fillId="0" borderId="1" xfId="1" applyNumberFormat="1" applyFont="1" applyFill="1" applyBorder="1"/>
    <xf numFmtId="167" fontId="6" fillId="2" borderId="1" xfId="62" applyNumberFormat="1" applyFont="1" applyFill="1" applyBorder="1"/>
    <xf numFmtId="167" fontId="5" fillId="0" borderId="0" xfId="0" applyNumberFormat="1" applyFont="1" applyBorder="1"/>
    <xf numFmtId="10" fontId="31" fillId="0" borderId="0" xfId="2" applyNumberFormat="1" applyFont="1" applyBorder="1"/>
    <xf numFmtId="10" fontId="35" fillId="0" borderId="0" xfId="2" applyNumberFormat="1" applyFont="1" applyBorder="1"/>
    <xf numFmtId="167" fontId="35" fillId="0" borderId="0" xfId="0" applyNumberFormat="1" applyFont="1" applyBorder="1"/>
    <xf numFmtId="9" fontId="4" fillId="26" borderId="13" xfId="2" applyFont="1" applyFill="1" applyBorder="1"/>
    <xf numFmtId="167" fontId="37" fillId="26" borderId="13" xfId="9" applyNumberFormat="1" applyFont="1" applyFill="1" applyBorder="1"/>
    <xf numFmtId="167" fontId="6" fillId="28" borderId="1" xfId="1" applyNumberFormat="1" applyFont="1" applyFill="1" applyBorder="1"/>
    <xf numFmtId="167" fontId="3" fillId="28" borderId="1" xfId="1" applyNumberFormat="1" applyFont="1" applyFill="1" applyBorder="1"/>
    <xf numFmtId="167" fontId="6" fillId="28" borderId="1" xfId="62" applyNumberFormat="1" applyFont="1" applyFill="1" applyBorder="1"/>
    <xf numFmtId="167" fontId="5" fillId="28" borderId="13" xfId="0" applyNumberFormat="1" applyFont="1" applyFill="1" applyBorder="1"/>
    <xf numFmtId="167" fontId="6" fillId="28" borderId="1" xfId="9" applyNumberFormat="1" applyFont="1" applyFill="1" applyBorder="1"/>
    <xf numFmtId="10" fontId="30" fillId="0" borderId="14" xfId="2" applyNumberFormat="1" applyFont="1" applyBorder="1"/>
    <xf numFmtId="167" fontId="30" fillId="0" borderId="14" xfId="0" applyNumberFormat="1" applyFont="1" applyBorder="1"/>
    <xf numFmtId="166" fontId="0" fillId="0" borderId="0" xfId="0" applyNumberFormat="1"/>
    <xf numFmtId="166" fontId="36" fillId="0" borderId="13" xfId="0" applyNumberFormat="1" applyFont="1" applyBorder="1"/>
    <xf numFmtId="9" fontId="36" fillId="0" borderId="13" xfId="2" applyFont="1" applyBorder="1"/>
    <xf numFmtId="9" fontId="4" fillId="0" borderId="19" xfId="2" applyFont="1" applyFill="1" applyBorder="1"/>
    <xf numFmtId="169" fontId="33" fillId="28" borderId="14" xfId="7" applyNumberFormat="1" applyFont="1" applyFill="1" applyBorder="1"/>
    <xf numFmtId="169" fontId="34" fillId="28" borderId="14" xfId="50" applyNumberFormat="1" applyFont="1" applyFill="1" applyBorder="1"/>
    <xf numFmtId="0" fontId="9" fillId="0" borderId="1" xfId="3" applyFont="1" applyFill="1" applyBorder="1"/>
    <xf numFmtId="170" fontId="38" fillId="29" borderId="20" xfId="0" applyNumberFormat="1" applyFont="1" applyFill="1" applyBorder="1" applyProtection="1">
      <protection locked="0"/>
    </xf>
    <xf numFmtId="170" fontId="38" fillId="29" borderId="21" xfId="0" applyNumberFormat="1" applyFont="1" applyFill="1" applyBorder="1" applyProtection="1">
      <protection locked="0"/>
    </xf>
    <xf numFmtId="167" fontId="30" fillId="0" borderId="0" xfId="0" applyNumberFormat="1" applyFont="1"/>
    <xf numFmtId="44" fontId="30" fillId="0" borderId="0" xfId="0" applyNumberFormat="1" applyFont="1"/>
    <xf numFmtId="170" fontId="38" fillId="29" borderId="22" xfId="0" applyNumberFormat="1" applyFont="1" applyFill="1" applyBorder="1" applyProtection="1">
      <protection locked="0"/>
    </xf>
    <xf numFmtId="44" fontId="30" fillId="0" borderId="0" xfId="1" applyFont="1"/>
    <xf numFmtId="169" fontId="0" fillId="0" borderId="0" xfId="0" applyNumberFormat="1"/>
    <xf numFmtId="171" fontId="0" fillId="0" borderId="0" xfId="2" applyNumberFormat="1" applyFont="1"/>
    <xf numFmtId="169" fontId="32" fillId="28" borderId="14" xfId="50" applyNumberFormat="1" applyFont="1" applyFill="1" applyBorder="1"/>
    <xf numFmtId="169" fontId="32" fillId="28" borderId="14" xfId="7" applyNumberFormat="1" applyFont="1" applyFill="1" applyBorder="1"/>
    <xf numFmtId="9" fontId="30" fillId="0" borderId="0" xfId="2" applyFont="1"/>
    <xf numFmtId="44" fontId="0" fillId="0" borderId="0" xfId="1" applyFont="1"/>
    <xf numFmtId="0" fontId="39" fillId="0" borderId="1" xfId="3" applyFont="1" applyFill="1" applyBorder="1"/>
    <xf numFmtId="0" fontId="39" fillId="0" borderId="1" xfId="3" applyFont="1" applyFill="1" applyBorder="1" applyAlignment="1">
      <alignment wrapText="1"/>
    </xf>
    <xf numFmtId="0" fontId="40" fillId="0" borderId="1" xfId="3" applyFont="1" applyFill="1" applyBorder="1"/>
    <xf numFmtId="0" fontId="1" fillId="0" borderId="0" xfId="0" applyFont="1" applyFill="1"/>
    <xf numFmtId="0" fontId="10" fillId="0" borderId="1" xfId="3" applyFont="1" applyFill="1" applyBorder="1"/>
    <xf numFmtId="167" fontId="6" fillId="0" borderId="2" xfId="1" applyNumberFormat="1" applyFont="1" applyFill="1" applyBorder="1"/>
    <xf numFmtId="167" fontId="30" fillId="0" borderId="14" xfId="1" applyNumberFormat="1" applyFont="1" applyFill="1" applyBorder="1"/>
    <xf numFmtId="167" fontId="30" fillId="0" borderId="14" xfId="1" applyNumberFormat="1" applyFont="1" applyFill="1" applyBorder="1" applyAlignment="1">
      <alignment horizontal="center"/>
    </xf>
    <xf numFmtId="167" fontId="6" fillId="0" borderId="14" xfId="1" applyNumberFormat="1" applyFont="1" applyFill="1" applyBorder="1"/>
    <xf numFmtId="167" fontId="36" fillId="0" borderId="13" xfId="1" applyNumberFormat="1" applyFont="1" applyFill="1" applyBorder="1"/>
    <xf numFmtId="167" fontId="1" fillId="0" borderId="0" xfId="1" applyNumberFormat="1" applyFont="1" applyFill="1"/>
    <xf numFmtId="44" fontId="41" fillId="0" borderId="0" xfId="1" applyFont="1" applyBorder="1" applyAlignment="1">
      <alignment horizontal="right"/>
    </xf>
    <xf numFmtId="166" fontId="30" fillId="0" borderId="0" xfId="0" applyNumberFormat="1" applyFont="1"/>
    <xf numFmtId="167" fontId="37" fillId="26" borderId="23" xfId="9" applyNumberFormat="1" applyFont="1" applyFill="1" applyBorder="1"/>
    <xf numFmtId="167" fontId="30" fillId="31" borderId="0" xfId="0" applyNumberFormat="1" applyFont="1" applyFill="1"/>
    <xf numFmtId="0" fontId="36" fillId="30" borderId="14" xfId="0" applyFont="1" applyFill="1" applyBorder="1"/>
    <xf numFmtId="0" fontId="0" fillId="0" borderId="14" xfId="0" applyFill="1" applyBorder="1"/>
    <xf numFmtId="0" fontId="0" fillId="0" borderId="14" xfId="0" applyFont="1" applyFill="1" applyBorder="1"/>
    <xf numFmtId="167" fontId="0" fillId="0" borderId="14" xfId="1" applyNumberFormat="1" applyFont="1" applyFill="1" applyBorder="1"/>
    <xf numFmtId="167" fontId="36" fillId="0" borderId="13" xfId="1" applyNumberFormat="1" applyFont="1" applyBorder="1"/>
    <xf numFmtId="0" fontId="42" fillId="32" borderId="26" xfId="0" applyFont="1" applyFill="1" applyBorder="1" applyAlignment="1">
      <alignment horizontal="justify" vertical="center" wrapText="1"/>
    </xf>
    <xf numFmtId="0" fontId="42" fillId="32" borderId="27" xfId="0" applyFont="1" applyFill="1" applyBorder="1" applyAlignment="1">
      <alignment horizontal="justify" vertical="center" wrapText="1"/>
    </xf>
    <xf numFmtId="0" fontId="43" fillId="0" borderId="28" xfId="0" applyFont="1" applyBorder="1" applyAlignment="1">
      <alignment horizontal="justify" vertical="center" wrapText="1"/>
    </xf>
    <xf numFmtId="167" fontId="44" fillId="33" borderId="27" xfId="1" applyNumberFormat="1" applyFont="1" applyFill="1" applyBorder="1" applyAlignment="1">
      <alignment horizontal="right" vertical="center"/>
    </xf>
    <xf numFmtId="167" fontId="0" fillId="0" borderId="0" xfId="0" applyNumberFormat="1"/>
    <xf numFmtId="10" fontId="0" fillId="0" borderId="0" xfId="2" applyNumberFormat="1" applyFont="1"/>
    <xf numFmtId="167" fontId="4" fillId="0" borderId="0" xfId="1" applyNumberFormat="1" applyFont="1" applyFill="1" applyBorder="1"/>
    <xf numFmtId="9" fontId="4" fillId="0" borderId="0" xfId="2" applyFont="1" applyFill="1" applyBorder="1"/>
    <xf numFmtId="171" fontId="4" fillId="0" borderId="0" xfId="2" applyNumberFormat="1" applyFont="1" applyFill="1" applyBorder="1"/>
    <xf numFmtId="44" fontId="0" fillId="0" borderId="0" xfId="0" applyNumberFormat="1"/>
    <xf numFmtId="171" fontId="30" fillId="0" borderId="0" xfId="2" applyNumberFormat="1" applyFont="1"/>
    <xf numFmtId="0" fontId="42" fillId="32" borderId="24" xfId="0" applyFont="1" applyFill="1" applyBorder="1" applyAlignment="1">
      <alignment horizontal="center" vertical="center" wrapText="1"/>
    </xf>
    <xf numFmtId="0" fontId="42" fillId="32" borderId="25" xfId="0" applyFont="1" applyFill="1" applyBorder="1" applyAlignment="1">
      <alignment horizontal="center" vertical="center" wrapText="1"/>
    </xf>
  </cellXfs>
  <cellStyles count="121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alculation 2 2" xfId="82"/>
    <cellStyle name="Calculation 2 2 2" xfId="111"/>
    <cellStyle name="Calculation 2 3" xfId="118"/>
    <cellStyle name="Check Cell 2" xfId="37"/>
    <cellStyle name="Comma 2" xfId="7"/>
    <cellStyle name="Comma 2 2" xfId="39"/>
    <cellStyle name="Comma 2 3" xfId="63"/>
    <cellStyle name="Comma 2 3 2" xfId="85"/>
    <cellStyle name="Comma 2 3 2 2" xfId="114"/>
    <cellStyle name="Comma 2 3 3" xfId="97"/>
    <cellStyle name="Comma 2 4" xfId="72"/>
    <cellStyle name="Comma 2 4 2" xfId="88"/>
    <cellStyle name="Comma 2 4 2 2" xfId="117"/>
    <cellStyle name="Comma 2 4 3" xfId="101"/>
    <cellStyle name="Comma 2 5" xfId="94"/>
    <cellStyle name="Comma 3" xfId="38"/>
    <cellStyle name="Comma 3 2" xfId="65"/>
    <cellStyle name="Comma 3 2 2" xfId="87"/>
    <cellStyle name="Comma 3 2 2 2" xfId="116"/>
    <cellStyle name="Comma 3 2 3" xfId="99"/>
    <cellStyle name="Comma 3 3" xfId="81"/>
    <cellStyle name="Comma 3 3 2" xfId="110"/>
    <cellStyle name="Comma 3 4" xfId="95"/>
    <cellStyle name="Comma 4" xfId="4"/>
    <cellStyle name="Comma 4 2" xfId="93"/>
    <cellStyle name="Currency" xfId="1" builtinId="4"/>
    <cellStyle name="Currency 2" xfId="62"/>
    <cellStyle name="Currency 2 2" xfId="84"/>
    <cellStyle name="Currency 2 2 2" xfId="113"/>
    <cellStyle name="Currency 2 3" xfId="96"/>
    <cellStyle name="Currency 3" xfId="64"/>
    <cellStyle name="Currency 3 2" xfId="86"/>
    <cellStyle name="Currency 3 2 2" xfId="115"/>
    <cellStyle name="Currency 3 3" xfId="98"/>
    <cellStyle name="Currency 4" xfId="9"/>
    <cellStyle name="Currency 5" xfId="83"/>
    <cellStyle name="Currency 5 2" xfId="112"/>
    <cellStyle name="Currency 6" xfId="90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 2" xfId="46"/>
    <cellStyle name="Hyperlink 3" xfId="68"/>
    <cellStyle name="Input 2" xfId="47"/>
    <cellStyle name="Input 2 2" xfId="80"/>
    <cellStyle name="Input 2 2 2" xfId="109"/>
    <cellStyle name="Input 2 3" xfId="119"/>
    <cellStyle name="Linked Cell 2" xfId="48"/>
    <cellStyle name="Neutral 2" xfId="49"/>
    <cellStyle name="Normal" xfId="0" builtinId="0"/>
    <cellStyle name="Normal 10" xfId="89"/>
    <cellStyle name="Normal 2" xfId="5"/>
    <cellStyle name="Normal 2 2" xfId="50"/>
    <cellStyle name="Normal 2 3" xfId="70"/>
    <cellStyle name="Normal 3" xfId="6"/>
    <cellStyle name="Normal 3 2" xfId="60"/>
    <cellStyle name="Normal 3 3" xfId="71"/>
    <cellStyle name="Normal 3 3 2" xfId="100"/>
    <cellStyle name="Normal 4" xfId="8"/>
    <cellStyle name="Normal 4 2" xfId="51"/>
    <cellStyle name="Normal 4 3" xfId="61"/>
    <cellStyle name="Normal 4 4" xfId="69"/>
    <cellStyle name="Normal 5" xfId="10"/>
    <cellStyle name="Normal 5 2" xfId="74"/>
    <cellStyle name="Normal 5 2 2" xfId="103"/>
    <cellStyle name="Normal 6" xfId="75"/>
    <cellStyle name="Normal 6 2" xfId="104"/>
    <cellStyle name="Normal 7" xfId="76"/>
    <cellStyle name="Normal 7 2" xfId="105"/>
    <cellStyle name="Normal 8" xfId="67"/>
    <cellStyle name="Normal 9" xfId="3"/>
    <cellStyle name="Normal 9 2" xfId="92"/>
    <cellStyle name="Note 2" xfId="52"/>
    <cellStyle name="Note 2 2" xfId="79"/>
    <cellStyle name="Note 2 2 2" xfId="108"/>
    <cellStyle name="Note 2 3" xfId="120"/>
    <cellStyle name="Output 2" xfId="53"/>
    <cellStyle name="Output 2 2" xfId="78"/>
    <cellStyle name="Output 2 2 2" xfId="107"/>
    <cellStyle name="Percent" xfId="2" builtinId="5"/>
    <cellStyle name="Percent 10 2" xfId="55"/>
    <cellStyle name="Percent 10 2 2" xfId="56"/>
    <cellStyle name="Percent 2" xfId="54"/>
    <cellStyle name="Percent 2 2" xfId="73"/>
    <cellStyle name="Percent 2 2 2" xfId="102"/>
    <cellStyle name="Percent 3" xfId="66"/>
    <cellStyle name="Percent 4" xfId="91"/>
    <cellStyle name="Title 2" xfId="57"/>
    <cellStyle name="Total 2" xfId="58"/>
    <cellStyle name="Total 2 2" xfId="77"/>
    <cellStyle name="Total 2 2 2" xfId="106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6" sqref="E6"/>
    </sheetView>
  </sheetViews>
  <sheetFormatPr defaultRowHeight="15" x14ac:dyDescent="0.25"/>
  <cols>
    <col min="1" max="1" width="59.125" bestFit="1" customWidth="1"/>
    <col min="2" max="2" width="23" bestFit="1" customWidth="1"/>
    <col min="3" max="3" width="25.5" bestFit="1" customWidth="1"/>
    <col min="4" max="5" width="13.875" bestFit="1" customWidth="1"/>
  </cols>
  <sheetData>
    <row r="1" spans="1:5" ht="15.75" x14ac:dyDescent="0.25">
      <c r="A1" s="11" t="s">
        <v>13</v>
      </c>
      <c r="B1" s="10" t="s">
        <v>24</v>
      </c>
      <c r="C1" s="10" t="s">
        <v>26</v>
      </c>
      <c r="D1" s="10" t="s">
        <v>14</v>
      </c>
      <c r="E1" s="10" t="s">
        <v>34</v>
      </c>
    </row>
    <row r="2" spans="1:5" s="73" customFormat="1" ht="15.75" x14ac:dyDescent="0.25">
      <c r="A2" s="70" t="s">
        <v>15</v>
      </c>
      <c r="B2" s="75">
        <v>339278000</v>
      </c>
      <c r="C2" s="76">
        <v>352817000</v>
      </c>
      <c r="D2" s="77">
        <v>368010000</v>
      </c>
      <c r="E2" s="76">
        <v>381822000</v>
      </c>
    </row>
    <row r="3" spans="1:5" s="73" customFormat="1" ht="15.75" x14ac:dyDescent="0.25">
      <c r="A3" s="70" t="s">
        <v>16</v>
      </c>
      <c r="B3" s="78">
        <v>1437000</v>
      </c>
      <c r="C3" s="76">
        <v>1789000</v>
      </c>
      <c r="D3" s="76">
        <v>0</v>
      </c>
      <c r="E3" s="76">
        <v>0</v>
      </c>
    </row>
    <row r="4" spans="1:5" s="73" customFormat="1" ht="15.75" x14ac:dyDescent="0.25">
      <c r="A4" s="70" t="s">
        <v>18</v>
      </c>
      <c r="B4" s="78">
        <v>1000000</v>
      </c>
      <c r="C4" s="76">
        <v>1400000</v>
      </c>
      <c r="D4" s="76">
        <v>1700000</v>
      </c>
      <c r="E4" s="76">
        <v>1900000</v>
      </c>
    </row>
    <row r="5" spans="1:5" s="73" customFormat="1" ht="15.75" x14ac:dyDescent="0.25">
      <c r="A5" s="70" t="s">
        <v>38</v>
      </c>
      <c r="B5" s="78">
        <v>506000</v>
      </c>
      <c r="C5" s="76">
        <v>506000</v>
      </c>
      <c r="D5" s="76">
        <v>0</v>
      </c>
      <c r="E5" s="76">
        <v>0</v>
      </c>
    </row>
    <row r="6" spans="1:5" s="73" customFormat="1" ht="16.5" thickBot="1" x14ac:dyDescent="0.3">
      <c r="A6" s="70" t="s">
        <v>37</v>
      </c>
      <c r="B6" s="79">
        <f>SUM(B2:B5)</f>
        <v>342221000</v>
      </c>
      <c r="C6" s="79">
        <f>SUM(C2:C5)</f>
        <v>356512000</v>
      </c>
      <c r="D6" s="79">
        <f>SUM(D2:D5)</f>
        <v>369710000</v>
      </c>
      <c r="E6" s="79">
        <f>SUM(E2:E5)</f>
        <v>383722000</v>
      </c>
    </row>
    <row r="7" spans="1:5" s="73" customFormat="1" ht="15.75" thickTop="1" x14ac:dyDescent="0.25">
      <c r="B7" s="80"/>
      <c r="C7" s="80"/>
      <c r="D7" s="80"/>
      <c r="E7" s="80"/>
    </row>
    <row r="8" spans="1:5" s="73" customFormat="1" ht="15.75" x14ac:dyDescent="0.25">
      <c r="A8" s="72" t="s">
        <v>36</v>
      </c>
      <c r="B8" s="78"/>
      <c r="C8" s="76"/>
      <c r="D8" s="76"/>
      <c r="E8" s="76"/>
    </row>
    <row r="9" spans="1:5" s="73" customFormat="1" ht="15.75" x14ac:dyDescent="0.25">
      <c r="A9" s="70" t="s">
        <v>23</v>
      </c>
      <c r="B9" s="78">
        <v>2504000</v>
      </c>
      <c r="C9" s="76">
        <v>2383000</v>
      </c>
      <c r="D9" s="76">
        <v>2515000</v>
      </c>
      <c r="E9" s="76">
        <v>2660000</v>
      </c>
    </row>
    <row r="10" spans="1:5" ht="15.75" thickBot="1" x14ac:dyDescent="0.3">
      <c r="B10" s="29">
        <f>B6+B9</f>
        <v>344725000</v>
      </c>
      <c r="C10" s="29">
        <f t="shared" ref="C10:E10" si="0">C6+C9</f>
        <v>358895000</v>
      </c>
      <c r="D10" s="29">
        <f t="shared" si="0"/>
        <v>372225000</v>
      </c>
      <c r="E10" s="29">
        <f t="shared" si="0"/>
        <v>386382000</v>
      </c>
    </row>
    <row r="11" spans="1:5" ht="15.75" thickTop="1" x14ac:dyDescent="0.25"/>
    <row r="14" spans="1:5" x14ac:dyDescent="0.25">
      <c r="B14" s="99">
        <f>B6/Revenue!B10</f>
        <v>0.9961866614657775</v>
      </c>
      <c r="C14" s="95">
        <f>C6/Revenue!D10</f>
        <v>0.99745398996144619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K7" sqref="K7"/>
    </sheetView>
  </sheetViews>
  <sheetFormatPr defaultColWidth="8.875" defaultRowHeight="12.75" x14ac:dyDescent="0.2"/>
  <cols>
    <col min="1" max="1" width="21.125" style="4" bestFit="1" customWidth="1"/>
    <col min="2" max="2" width="17.875" style="4" bestFit="1" customWidth="1"/>
    <col min="3" max="3" width="23.5" style="4" bestFit="1" customWidth="1"/>
    <col min="4" max="4" width="23" style="4" bestFit="1" customWidth="1"/>
    <col min="5" max="6" width="23.5" style="4" bestFit="1" customWidth="1"/>
    <col min="7" max="7" width="9" style="4" bestFit="1" customWidth="1"/>
    <col min="8" max="8" width="8.75" style="4" bestFit="1" customWidth="1"/>
    <col min="9" max="9" width="14.5" style="4" bestFit="1" customWidth="1"/>
    <col min="10" max="10" width="12.5" style="4" bestFit="1" customWidth="1"/>
    <col min="11" max="16384" width="8.875" style="4"/>
  </cols>
  <sheetData>
    <row r="1" spans="1:10" x14ac:dyDescent="0.2">
      <c r="A1" s="3" t="s">
        <v>0</v>
      </c>
      <c r="B1" s="6" t="s">
        <v>1</v>
      </c>
      <c r="C1" s="6" t="s">
        <v>2</v>
      </c>
      <c r="D1" s="6" t="s">
        <v>39</v>
      </c>
      <c r="E1" s="6" t="s">
        <v>3</v>
      </c>
      <c r="F1" s="6" t="s">
        <v>4</v>
      </c>
      <c r="G1" s="6" t="s">
        <v>30</v>
      </c>
      <c r="H1" s="6" t="s">
        <v>31</v>
      </c>
      <c r="I1" s="6" t="s">
        <v>33</v>
      </c>
      <c r="J1" s="6" t="s">
        <v>32</v>
      </c>
    </row>
    <row r="2" spans="1:10" x14ac:dyDescent="0.2">
      <c r="A2" s="16" t="s">
        <v>5</v>
      </c>
      <c r="B2" s="28">
        <v>194585000</v>
      </c>
      <c r="C2" s="28">
        <v>211906169</v>
      </c>
      <c r="D2" s="44">
        <v>206746104.55557999</v>
      </c>
      <c r="E2" s="36">
        <v>215025811.19549501</v>
      </c>
      <c r="F2" s="36">
        <v>227007746.45274901</v>
      </c>
      <c r="G2" s="12">
        <f>IFERROR((C2-B2)/B2,0)</f>
        <v>8.9015951897628287E-2</v>
      </c>
      <c r="H2" s="12">
        <f>IFERROR((D2-B2)/B2,0)</f>
        <v>6.2497646558470538E-2</v>
      </c>
      <c r="I2" s="22">
        <f>IFERROR((D2-C2)/C2,0)</f>
        <v>-2.4350704223339577E-2</v>
      </c>
      <c r="J2" s="21">
        <f t="shared" ref="J2:J9" si="0">D2-C2</f>
        <v>-5160064.4444200099</v>
      </c>
    </row>
    <row r="3" spans="1:10" x14ac:dyDescent="0.2">
      <c r="A3" s="16" t="s">
        <v>6</v>
      </c>
      <c r="B3" s="28">
        <v>18662000</v>
      </c>
      <c r="C3" s="28">
        <v>18882142</v>
      </c>
      <c r="D3" s="45">
        <v>19557580</v>
      </c>
      <c r="E3" s="23">
        <v>20644633.00468</v>
      </c>
      <c r="F3" s="23">
        <v>21792761.903465401</v>
      </c>
      <c r="G3" s="12">
        <f t="shared" ref="G3:G10" si="1">IFERROR((C3-B3)/B3,0)</f>
        <v>1.1796270496195478E-2</v>
      </c>
      <c r="H3" s="12">
        <f t="shared" ref="H3:H10" si="2">IFERROR((D3-B3)/B3,0)</f>
        <v>4.7989497374343583E-2</v>
      </c>
      <c r="I3" s="12">
        <f t="shared" ref="I3:I13" si="3">IFERROR((D3-C3)/C3,0)</f>
        <v>3.5771259425969787E-2</v>
      </c>
      <c r="J3" s="2">
        <f t="shared" si="0"/>
        <v>675438</v>
      </c>
    </row>
    <row r="4" spans="1:10" x14ac:dyDescent="0.2">
      <c r="A4" s="17" t="s">
        <v>11</v>
      </c>
      <c r="B4" s="28">
        <v>6300000</v>
      </c>
      <c r="C4" s="28">
        <v>6300000</v>
      </c>
      <c r="D4" s="44">
        <v>6300000</v>
      </c>
      <c r="E4" s="36">
        <v>7200000</v>
      </c>
      <c r="F4" s="36">
        <v>7400000</v>
      </c>
      <c r="G4" s="12">
        <f t="shared" si="1"/>
        <v>0</v>
      </c>
      <c r="H4" s="12">
        <f t="shared" si="2"/>
        <v>0</v>
      </c>
      <c r="I4" s="12">
        <f t="shared" si="3"/>
        <v>0</v>
      </c>
      <c r="J4" s="2">
        <f t="shared" si="0"/>
        <v>0</v>
      </c>
    </row>
    <row r="5" spans="1:10" x14ac:dyDescent="0.2">
      <c r="A5" s="16" t="s">
        <v>8</v>
      </c>
      <c r="B5" s="28">
        <v>3331000</v>
      </c>
      <c r="C5" s="28">
        <v>1460000</v>
      </c>
      <c r="D5" s="44">
        <v>500000</v>
      </c>
      <c r="E5" s="36">
        <v>500000</v>
      </c>
      <c r="F5" s="36">
        <v>500000</v>
      </c>
      <c r="G5" s="22">
        <f t="shared" si="1"/>
        <v>-0.56169318522966072</v>
      </c>
      <c r="H5" s="22">
        <f t="shared" si="2"/>
        <v>-0.84989492644851394</v>
      </c>
      <c r="I5" s="22">
        <f t="shared" si="3"/>
        <v>-0.65753424657534243</v>
      </c>
      <c r="J5" s="21">
        <f t="shared" si="0"/>
        <v>-960000</v>
      </c>
    </row>
    <row r="6" spans="1:10" x14ac:dyDescent="0.2">
      <c r="A6" s="16" t="s">
        <v>27</v>
      </c>
      <c r="B6" s="28">
        <v>279000</v>
      </c>
      <c r="C6" s="28">
        <v>0</v>
      </c>
      <c r="D6" s="44">
        <v>0</v>
      </c>
      <c r="E6" s="36">
        <v>0</v>
      </c>
      <c r="F6" s="36">
        <v>0</v>
      </c>
      <c r="G6" s="22">
        <f t="shared" si="1"/>
        <v>-1</v>
      </c>
      <c r="H6" s="22">
        <f t="shared" si="2"/>
        <v>-1</v>
      </c>
      <c r="I6" s="12">
        <f t="shared" si="3"/>
        <v>0</v>
      </c>
      <c r="J6" s="2">
        <f t="shared" si="0"/>
        <v>0</v>
      </c>
    </row>
    <row r="7" spans="1:10" x14ac:dyDescent="0.2">
      <c r="A7" s="16" t="s">
        <v>10</v>
      </c>
      <c r="B7" s="28">
        <v>34186429</v>
      </c>
      <c r="C7" s="35">
        <v>36409218</v>
      </c>
      <c r="D7" s="45">
        <v>33096211</v>
      </c>
      <c r="E7" s="23">
        <v>34063211</v>
      </c>
      <c r="F7" s="23">
        <v>35025218</v>
      </c>
      <c r="G7" s="12">
        <f t="shared" si="1"/>
        <v>6.5019631035461475E-2</v>
      </c>
      <c r="H7" s="22">
        <f t="shared" si="2"/>
        <v>-3.189037380885848E-2</v>
      </c>
      <c r="I7" s="22">
        <f t="shared" si="3"/>
        <v>-9.0993632436708743E-2</v>
      </c>
      <c r="J7" s="21">
        <f t="shared" si="0"/>
        <v>-3313007</v>
      </c>
    </row>
    <row r="8" spans="1:10" x14ac:dyDescent="0.2">
      <c r="A8" s="16" t="s">
        <v>28</v>
      </c>
      <c r="B8" s="28">
        <v>1871000</v>
      </c>
      <c r="C8" s="30">
        <v>0</v>
      </c>
      <c r="D8" s="45">
        <v>0</v>
      </c>
      <c r="E8" s="23">
        <v>0</v>
      </c>
      <c r="F8" s="23">
        <v>0</v>
      </c>
      <c r="G8" s="22">
        <f t="shared" si="1"/>
        <v>-1</v>
      </c>
      <c r="H8" s="22">
        <f t="shared" si="2"/>
        <v>-1</v>
      </c>
      <c r="I8" s="12">
        <f t="shared" si="3"/>
        <v>0</v>
      </c>
      <c r="J8" s="2">
        <f t="shared" si="0"/>
        <v>0</v>
      </c>
    </row>
    <row r="9" spans="1:10" x14ac:dyDescent="0.2">
      <c r="A9" s="16" t="s">
        <v>7</v>
      </c>
      <c r="B9" s="28">
        <v>19479340</v>
      </c>
      <c r="C9" s="28">
        <v>18545500</v>
      </c>
      <c r="D9" s="46">
        <v>20952500</v>
      </c>
      <c r="E9" s="37">
        <v>22071856</v>
      </c>
      <c r="F9" s="37">
        <v>24523087</v>
      </c>
      <c r="G9" s="22">
        <f t="shared" si="1"/>
        <v>-4.7940022608568875E-2</v>
      </c>
      <c r="H9" s="12">
        <f t="shared" si="2"/>
        <v>7.5626792283516792E-2</v>
      </c>
      <c r="I9" s="12">
        <f t="shared" si="3"/>
        <v>0.12978889757623144</v>
      </c>
      <c r="J9" s="2">
        <f t="shared" si="0"/>
        <v>2407000</v>
      </c>
    </row>
    <row r="10" spans="1:10" ht="13.5" thickBot="1" x14ac:dyDescent="0.25">
      <c r="A10" s="18" t="s">
        <v>29</v>
      </c>
      <c r="B10" s="5">
        <f>SUM(B2:B9)</f>
        <v>278693769</v>
      </c>
      <c r="C10" s="5">
        <f>SUM(C2:C9)</f>
        <v>293503029</v>
      </c>
      <c r="D10" s="47">
        <f>SUM(D2:D9)</f>
        <v>287152395.55558002</v>
      </c>
      <c r="E10" s="5">
        <f>SUM(E2:E9)</f>
        <v>299505511.20017505</v>
      </c>
      <c r="F10" s="5">
        <f>SUM(F2:F9)</f>
        <v>316248813.3562144</v>
      </c>
      <c r="G10" s="13">
        <f t="shared" si="1"/>
        <v>5.313810944944377E-2</v>
      </c>
      <c r="H10" s="13">
        <f t="shared" si="2"/>
        <v>3.0350971196560984E-2</v>
      </c>
      <c r="I10" s="26">
        <f t="shared" si="3"/>
        <v>-2.1637369352055239E-2</v>
      </c>
      <c r="J10" s="25">
        <f>SUM(J2:J9)</f>
        <v>-6350633.4444200099</v>
      </c>
    </row>
    <row r="11" spans="1:10" ht="13.5" thickTop="1" x14ac:dyDescent="0.2">
      <c r="A11" s="18"/>
      <c r="B11" s="38"/>
      <c r="C11" s="38"/>
      <c r="D11" s="38"/>
      <c r="E11" s="38"/>
      <c r="F11" s="38"/>
      <c r="G11" s="39"/>
      <c r="H11" s="39"/>
      <c r="I11" s="40"/>
      <c r="J11" s="41"/>
    </row>
    <row r="12" spans="1:10" x14ac:dyDescent="0.2">
      <c r="A12" s="16" t="s">
        <v>35</v>
      </c>
      <c r="B12" s="28">
        <v>0</v>
      </c>
      <c r="C12" s="28">
        <v>47788309</v>
      </c>
      <c r="D12" s="44">
        <v>47788309</v>
      </c>
      <c r="E12" s="36">
        <v>30000000</v>
      </c>
      <c r="F12" s="36">
        <v>20000000</v>
      </c>
      <c r="G12" s="12">
        <f t="shared" ref="G12:G13" si="4">IFERROR((C12-B12)/B12,0)</f>
        <v>0</v>
      </c>
      <c r="H12" s="12">
        <f t="shared" ref="H12:H13" si="5">IFERROR((D12-B12)/B12,0)</f>
        <v>0</v>
      </c>
      <c r="I12" s="12">
        <f t="shared" ref="I12" si="6">IFERROR((D12-C12)/C12,0)</f>
        <v>0</v>
      </c>
      <c r="J12" s="2">
        <f t="shared" ref="J12:J13" si="7">D12-C12</f>
        <v>0</v>
      </c>
    </row>
    <row r="13" spans="1:10" x14ac:dyDescent="0.2">
      <c r="A13" s="16" t="s">
        <v>9</v>
      </c>
      <c r="B13" s="1">
        <v>70000</v>
      </c>
      <c r="C13" s="1">
        <v>100000</v>
      </c>
      <c r="D13" s="48">
        <v>3003000</v>
      </c>
      <c r="E13" s="1">
        <v>2665000</v>
      </c>
      <c r="F13" s="1">
        <v>2860000</v>
      </c>
      <c r="G13" s="12">
        <f t="shared" si="4"/>
        <v>0.42857142857142855</v>
      </c>
      <c r="H13" s="12">
        <f t="shared" si="5"/>
        <v>41.9</v>
      </c>
      <c r="I13" s="12">
        <f t="shared" si="3"/>
        <v>29.03</v>
      </c>
      <c r="J13" s="2">
        <f t="shared" si="7"/>
        <v>2903000</v>
      </c>
    </row>
    <row r="14" spans="1:10" ht="13.5" thickBot="1" x14ac:dyDescent="0.25">
      <c r="A14" s="14" t="s">
        <v>12</v>
      </c>
      <c r="B14" s="15">
        <f>B10+B12+B13</f>
        <v>278763769</v>
      </c>
      <c r="C14" s="15">
        <f t="shared" ref="C14:J14" si="8">C10+C12+C13</f>
        <v>341391338</v>
      </c>
      <c r="D14" s="15">
        <f t="shared" si="8"/>
        <v>337943704.55558002</v>
      </c>
      <c r="E14" s="15">
        <f t="shared" si="8"/>
        <v>332170511.20017505</v>
      </c>
      <c r="F14" s="15">
        <f t="shared" si="8"/>
        <v>339108813.3562144</v>
      </c>
      <c r="G14" s="42">
        <f t="shared" si="8"/>
        <v>0.4817095380208723</v>
      </c>
      <c r="H14" s="42">
        <f t="shared" si="8"/>
        <v>41.93035097119656</v>
      </c>
      <c r="I14" s="42">
        <f t="shared" si="8"/>
        <v>29.008362630647945</v>
      </c>
      <c r="J14" s="43">
        <f t="shared" si="8"/>
        <v>-3447633.4444200099</v>
      </c>
    </row>
    <row r="15" spans="1:10" ht="13.5" thickTop="1" x14ac:dyDescent="0.2"/>
    <row r="16" spans="1:10" x14ac:dyDescent="0.2">
      <c r="D16" s="4">
        <v>204094993.20000002</v>
      </c>
      <c r="E16" s="4">
        <v>215426564.16999999</v>
      </c>
      <c r="F16" s="4">
        <v>227432545.19000003</v>
      </c>
    </row>
    <row r="17" spans="4:8" x14ac:dyDescent="0.2">
      <c r="D17" s="60">
        <v>2651111.3555799699</v>
      </c>
      <c r="E17" s="60">
        <v>-400752.97450515599</v>
      </c>
      <c r="F17" s="60">
        <v>-424798.73725125194</v>
      </c>
    </row>
    <row r="19" spans="4:8" x14ac:dyDescent="0.2">
      <c r="D19" s="63"/>
    </row>
    <row r="20" spans="4:8" x14ac:dyDescent="0.2">
      <c r="D20" s="63">
        <v>800000</v>
      </c>
    </row>
    <row r="21" spans="4:8" x14ac:dyDescent="0.2">
      <c r="D21" s="63">
        <f>SUM(D19:D20)</f>
        <v>800000</v>
      </c>
      <c r="F21" s="61">
        <f>D12/3</f>
        <v>15929436.333333334</v>
      </c>
    </row>
    <row r="22" spans="4:8" x14ac:dyDescent="0.2">
      <c r="D22" s="61">
        <f>D10+D20</f>
        <v>287952395.55558002</v>
      </c>
    </row>
    <row r="23" spans="4:8" x14ac:dyDescent="0.2">
      <c r="F23" s="4">
        <v>15929436.333333334</v>
      </c>
    </row>
    <row r="24" spans="4:8" x14ac:dyDescent="0.2">
      <c r="F24" s="4">
        <v>6788309</v>
      </c>
    </row>
    <row r="26" spans="4:8" x14ac:dyDescent="0.2">
      <c r="F26" s="4">
        <v>504696.25</v>
      </c>
      <c r="G26" s="4">
        <v>2561055.7753199898</v>
      </c>
      <c r="H26" s="4">
        <v>2805267.8565346599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3" sqref="D3"/>
    </sheetView>
  </sheetViews>
  <sheetFormatPr defaultColWidth="8.875" defaultRowHeight="12.75" x14ac:dyDescent="0.2"/>
  <cols>
    <col min="1" max="1" width="21.125" style="4" bestFit="1" customWidth="1"/>
    <col min="2" max="2" width="17.875" style="4" bestFit="1" customWidth="1"/>
    <col min="3" max="3" width="23.5" style="4" bestFit="1" customWidth="1"/>
    <col min="4" max="4" width="23" style="4" bestFit="1" customWidth="1"/>
    <col min="5" max="6" width="23.5" style="4" bestFit="1" customWidth="1"/>
    <col min="7" max="7" width="9" style="4" bestFit="1" customWidth="1"/>
    <col min="8" max="8" width="8.75" style="4" bestFit="1" customWidth="1"/>
    <col min="9" max="9" width="14.5" style="4" bestFit="1" customWidth="1"/>
    <col min="10" max="10" width="12.5" style="4" bestFit="1" customWidth="1"/>
    <col min="11" max="11" width="12" style="4" bestFit="1" customWidth="1"/>
    <col min="12" max="12" width="10" style="4" bestFit="1" customWidth="1"/>
    <col min="13" max="16384" width="8.875" style="4"/>
  </cols>
  <sheetData>
    <row r="1" spans="1:12" x14ac:dyDescent="0.2">
      <c r="A1" s="3" t="s">
        <v>0</v>
      </c>
      <c r="B1" s="6" t="s">
        <v>1</v>
      </c>
      <c r="C1" s="6" t="s">
        <v>2</v>
      </c>
      <c r="D1" s="6" t="s">
        <v>39</v>
      </c>
      <c r="E1" s="6" t="s">
        <v>3</v>
      </c>
      <c r="F1" s="6" t="s">
        <v>4</v>
      </c>
      <c r="G1" s="6" t="s">
        <v>30</v>
      </c>
      <c r="H1" s="6" t="s">
        <v>31</v>
      </c>
      <c r="I1" s="6" t="s">
        <v>33</v>
      </c>
      <c r="J1" s="6" t="s">
        <v>32</v>
      </c>
    </row>
    <row r="2" spans="1:12" x14ac:dyDescent="0.2">
      <c r="A2" s="16" t="s">
        <v>5</v>
      </c>
      <c r="B2" s="28">
        <v>194585000</v>
      </c>
      <c r="C2" s="28">
        <v>211906169</v>
      </c>
      <c r="D2" s="44">
        <v>204094993.20000002</v>
      </c>
      <c r="E2" s="36">
        <v>215426564.16999999</v>
      </c>
      <c r="F2" s="36">
        <v>227432545.19000003</v>
      </c>
      <c r="G2" s="12">
        <f>IFERROR((C2-B2)/B2,0)</f>
        <v>8.9015951897628287E-2</v>
      </c>
      <c r="H2" s="12">
        <f>IFERROR((D2-B2)/B2,0)</f>
        <v>4.8873208109566607E-2</v>
      </c>
      <c r="I2" s="22">
        <f>IFERROR((D2-C2)/C2,0)</f>
        <v>-3.6861483725846522E-2</v>
      </c>
      <c r="J2" s="21">
        <f t="shared" ref="J2:J9" si="0">D2-C2</f>
        <v>-7811175.7999999821</v>
      </c>
      <c r="K2" s="84">
        <f>D2-B2</f>
        <v>9509993.2000000179</v>
      </c>
      <c r="L2" s="4">
        <v>9509993.2000000179</v>
      </c>
    </row>
    <row r="3" spans="1:12" x14ac:dyDescent="0.2">
      <c r="A3" s="16" t="s">
        <v>6</v>
      </c>
      <c r="B3" s="28">
        <v>18662000</v>
      </c>
      <c r="C3" s="28">
        <v>18882142</v>
      </c>
      <c r="D3" s="45">
        <v>19557580</v>
      </c>
      <c r="E3" s="23">
        <v>20570280.5</v>
      </c>
      <c r="F3" s="23">
        <v>21792761.899999999</v>
      </c>
      <c r="G3" s="12">
        <f t="shared" ref="G3:G10" si="1">IFERROR((C3-B3)/B3,0)</f>
        <v>1.1796270496195478E-2</v>
      </c>
      <c r="H3" s="12">
        <f t="shared" ref="H3:H10" si="2">IFERROR((D3-B3)/B3,0)</f>
        <v>4.7989497374343583E-2</v>
      </c>
      <c r="I3" s="12">
        <f t="shared" ref="I3:I13" si="3">IFERROR((D3-C3)/C3,0)</f>
        <v>3.5771259425969787E-2</v>
      </c>
      <c r="J3" s="2">
        <f t="shared" si="0"/>
        <v>675438</v>
      </c>
      <c r="K3" s="60">
        <f t="shared" ref="K3:K9" si="4">D3-B3</f>
        <v>895580</v>
      </c>
    </row>
    <row r="4" spans="1:12" x14ac:dyDescent="0.2">
      <c r="A4" s="17" t="s">
        <v>11</v>
      </c>
      <c r="B4" s="28">
        <v>6300000</v>
      </c>
      <c r="C4" s="28">
        <v>6300000</v>
      </c>
      <c r="D4" s="44">
        <v>6300000</v>
      </c>
      <c r="E4" s="36">
        <v>7200000</v>
      </c>
      <c r="F4" s="36">
        <v>7400000</v>
      </c>
      <c r="G4" s="12">
        <f t="shared" si="1"/>
        <v>0</v>
      </c>
      <c r="H4" s="12">
        <f t="shared" si="2"/>
        <v>0</v>
      </c>
      <c r="I4" s="12">
        <f t="shared" si="3"/>
        <v>0</v>
      </c>
      <c r="J4" s="2">
        <f t="shared" si="0"/>
        <v>0</v>
      </c>
      <c r="K4" s="60">
        <f t="shared" si="4"/>
        <v>0</v>
      </c>
    </row>
    <row r="5" spans="1:12" x14ac:dyDescent="0.2">
      <c r="A5" s="16" t="s">
        <v>8</v>
      </c>
      <c r="B5" s="28">
        <v>3331000</v>
      </c>
      <c r="C5" s="28">
        <v>1460000</v>
      </c>
      <c r="D5" s="44">
        <v>500000</v>
      </c>
      <c r="E5" s="36">
        <v>500000</v>
      </c>
      <c r="F5" s="36">
        <v>500000</v>
      </c>
      <c r="G5" s="22">
        <f t="shared" si="1"/>
        <v>-0.56169318522966072</v>
      </c>
      <c r="H5" s="22">
        <f t="shared" si="2"/>
        <v>-0.84989492644851394</v>
      </c>
      <c r="I5" s="22">
        <f t="shared" si="3"/>
        <v>-0.65753424657534243</v>
      </c>
      <c r="J5" s="21">
        <f t="shared" si="0"/>
        <v>-960000</v>
      </c>
      <c r="K5" s="60">
        <f t="shared" si="4"/>
        <v>-2831000</v>
      </c>
      <c r="L5" s="4">
        <v>-2831000</v>
      </c>
    </row>
    <row r="6" spans="1:12" x14ac:dyDescent="0.2">
      <c r="A6" s="16" t="s">
        <v>27</v>
      </c>
      <c r="B6" s="28">
        <v>279000</v>
      </c>
      <c r="C6" s="28">
        <v>0</v>
      </c>
      <c r="D6" s="44">
        <v>510000</v>
      </c>
      <c r="E6" s="36">
        <v>440000</v>
      </c>
      <c r="F6" s="36">
        <v>408000</v>
      </c>
      <c r="G6" s="22">
        <f t="shared" si="1"/>
        <v>-1</v>
      </c>
      <c r="H6" s="22">
        <f t="shared" si="2"/>
        <v>0.82795698924731187</v>
      </c>
      <c r="I6" s="12">
        <f t="shared" si="3"/>
        <v>0</v>
      </c>
      <c r="J6" s="2">
        <f t="shared" si="0"/>
        <v>510000</v>
      </c>
      <c r="K6" s="60">
        <f t="shared" si="4"/>
        <v>231000</v>
      </c>
      <c r="L6" s="4">
        <v>231000</v>
      </c>
    </row>
    <row r="7" spans="1:12" x14ac:dyDescent="0.2">
      <c r="A7" s="16" t="s">
        <v>10</v>
      </c>
      <c r="B7" s="28">
        <v>34186429</v>
      </c>
      <c r="C7" s="35">
        <v>36409218</v>
      </c>
      <c r="D7" s="45">
        <v>11196211</v>
      </c>
      <c r="E7" s="23">
        <v>11256211</v>
      </c>
      <c r="F7" s="23">
        <v>10876211</v>
      </c>
      <c r="G7" s="12">
        <f t="shared" si="1"/>
        <v>6.5019631035461475E-2</v>
      </c>
      <c r="H7" s="22">
        <f t="shared" si="2"/>
        <v>-0.67249545133830735</v>
      </c>
      <c r="I7" s="22">
        <f t="shared" si="3"/>
        <v>-0.69248966017342095</v>
      </c>
      <c r="J7" s="21">
        <f t="shared" si="0"/>
        <v>-25213007</v>
      </c>
      <c r="K7" s="60">
        <f t="shared" si="4"/>
        <v>-22990218</v>
      </c>
      <c r="L7" s="4">
        <v>-22990218</v>
      </c>
    </row>
    <row r="8" spans="1:12" x14ac:dyDescent="0.2">
      <c r="A8" s="16" t="s">
        <v>28</v>
      </c>
      <c r="B8" s="28">
        <v>1871000</v>
      </c>
      <c r="C8" s="30">
        <v>0</v>
      </c>
      <c r="D8" s="45">
        <v>0</v>
      </c>
      <c r="E8" s="23">
        <v>0</v>
      </c>
      <c r="F8" s="23">
        <v>0</v>
      </c>
      <c r="G8" s="22">
        <f t="shared" si="1"/>
        <v>-1</v>
      </c>
      <c r="H8" s="22">
        <f t="shared" si="2"/>
        <v>-1</v>
      </c>
      <c r="I8" s="12">
        <f t="shared" si="3"/>
        <v>0</v>
      </c>
      <c r="J8" s="2">
        <f t="shared" si="0"/>
        <v>0</v>
      </c>
      <c r="K8" s="60">
        <f t="shared" si="4"/>
        <v>-1871000</v>
      </c>
      <c r="L8" s="4">
        <v>-1871000</v>
      </c>
    </row>
    <row r="9" spans="1:12" x14ac:dyDescent="0.2">
      <c r="A9" s="16" t="s">
        <v>7</v>
      </c>
      <c r="B9" s="28">
        <v>19479340</v>
      </c>
      <c r="C9" s="28">
        <v>18545500</v>
      </c>
      <c r="D9" s="46">
        <v>46079000</v>
      </c>
      <c r="E9" s="37">
        <v>50280000</v>
      </c>
      <c r="F9" s="37">
        <v>53852000</v>
      </c>
      <c r="G9" s="22">
        <f t="shared" si="1"/>
        <v>-4.7940022608568875E-2</v>
      </c>
      <c r="H9" s="12">
        <f t="shared" si="2"/>
        <v>1.3655318917376051</v>
      </c>
      <c r="I9" s="12">
        <f t="shared" si="3"/>
        <v>1.4846458709660024</v>
      </c>
      <c r="J9" s="2">
        <f t="shared" si="0"/>
        <v>27533500</v>
      </c>
      <c r="K9" s="60">
        <f t="shared" si="4"/>
        <v>26599660</v>
      </c>
      <c r="L9" s="4">
        <v>26599660</v>
      </c>
    </row>
    <row r="10" spans="1:12" ht="13.5" thickBot="1" x14ac:dyDescent="0.25">
      <c r="A10" s="18" t="s">
        <v>29</v>
      </c>
      <c r="B10" s="5">
        <f>SUM(B2:B9)</f>
        <v>278693769</v>
      </c>
      <c r="C10" s="5">
        <f>SUM(C2:C9)</f>
        <v>293503029</v>
      </c>
      <c r="D10" s="47">
        <f>SUM(D2:D9)</f>
        <v>288237784.20000005</v>
      </c>
      <c r="E10" s="5">
        <f>SUM(E2:E9)</f>
        <v>305673055.66999996</v>
      </c>
      <c r="F10" s="5">
        <f>SUM(F2:F9)</f>
        <v>322261518.09000003</v>
      </c>
      <c r="G10" s="13">
        <f t="shared" si="1"/>
        <v>5.313810944944377E-2</v>
      </c>
      <c r="H10" s="13">
        <f t="shared" si="2"/>
        <v>3.4245527749850943E-2</v>
      </c>
      <c r="I10" s="26">
        <f t="shared" si="3"/>
        <v>-1.7939320142416493E-2</v>
      </c>
      <c r="J10" s="25">
        <f>SUM(J2:J9)</f>
        <v>-5265244.7999999821</v>
      </c>
      <c r="K10" s="25">
        <f>SUM(K2:K9)</f>
        <v>9544015.2000000179</v>
      </c>
    </row>
    <row r="11" spans="1:12" ht="13.5" thickTop="1" x14ac:dyDescent="0.2">
      <c r="A11" s="18"/>
      <c r="B11" s="38"/>
      <c r="C11" s="38"/>
      <c r="D11" s="38"/>
      <c r="E11" s="38"/>
      <c r="F11" s="38"/>
      <c r="G11" s="39"/>
      <c r="H11" s="39"/>
      <c r="I11" s="40"/>
      <c r="J11" s="41"/>
    </row>
    <row r="12" spans="1:12" x14ac:dyDescent="0.2">
      <c r="A12" s="16" t="s">
        <v>35</v>
      </c>
      <c r="B12" s="28">
        <v>0</v>
      </c>
      <c r="C12" s="28">
        <v>47788309</v>
      </c>
      <c r="D12" s="44">
        <v>52872693</v>
      </c>
      <c r="E12" s="36">
        <v>30000000</v>
      </c>
      <c r="F12" s="36">
        <v>20000000</v>
      </c>
      <c r="G12" s="12">
        <f t="shared" ref="G12" si="5">IFERROR((C12-B12)/B12,0)</f>
        <v>0</v>
      </c>
      <c r="H12" s="12">
        <f t="shared" ref="H12" si="6">IFERROR((D12-B12)/B12,0)</f>
        <v>0</v>
      </c>
      <c r="I12" s="12">
        <f t="shared" ref="I12" si="7">IFERROR((D12-C12)/C12,0)</f>
        <v>0.10639388809509874</v>
      </c>
      <c r="J12" s="50">
        <f t="shared" ref="J12" si="8">D12-C12</f>
        <v>5084384</v>
      </c>
      <c r="K12" s="50">
        <f t="shared" ref="K12:K13" si="9">D12-B12</f>
        <v>52872693</v>
      </c>
    </row>
    <row r="13" spans="1:12" x14ac:dyDescent="0.2">
      <c r="A13" s="16" t="s">
        <v>9</v>
      </c>
      <c r="B13" s="1">
        <v>70000</v>
      </c>
      <c r="C13" s="1">
        <v>100000</v>
      </c>
      <c r="D13" s="48">
        <v>3003000</v>
      </c>
      <c r="E13" s="1">
        <v>2665000</v>
      </c>
      <c r="F13" s="1">
        <v>2860000</v>
      </c>
      <c r="G13" s="12">
        <f t="shared" ref="G13" si="10">IFERROR((C13-B13)/B13,0)</f>
        <v>0.42857142857142855</v>
      </c>
      <c r="H13" s="12">
        <f t="shared" ref="H13" si="11">IFERROR((D13-B13)/B13,0)</f>
        <v>41.9</v>
      </c>
      <c r="I13" s="12">
        <f t="shared" si="3"/>
        <v>29.03</v>
      </c>
      <c r="J13" s="50">
        <f t="shared" ref="J13" si="12">D13-C13</f>
        <v>2903000</v>
      </c>
      <c r="K13" s="50">
        <f t="shared" si="9"/>
        <v>2933000</v>
      </c>
    </row>
    <row r="14" spans="1:12" ht="13.5" thickBot="1" x14ac:dyDescent="0.25">
      <c r="A14" s="14" t="s">
        <v>12</v>
      </c>
      <c r="B14" s="15">
        <f>B10+B12+B13</f>
        <v>278763769</v>
      </c>
      <c r="C14" s="15">
        <f t="shared" ref="C14:J14" si="13">C10+C12+C13</f>
        <v>341391338</v>
      </c>
      <c r="D14" s="15">
        <f t="shared" si="13"/>
        <v>344113477.20000005</v>
      </c>
      <c r="E14" s="15">
        <f t="shared" si="13"/>
        <v>338338055.66999996</v>
      </c>
      <c r="F14" s="15">
        <f t="shared" si="13"/>
        <v>345121518.09000003</v>
      </c>
      <c r="G14" s="42">
        <f t="shared" si="13"/>
        <v>0.4817095380208723</v>
      </c>
      <c r="H14" s="42">
        <f t="shared" si="13"/>
        <v>41.934245527749852</v>
      </c>
      <c r="I14" s="42">
        <f t="shared" si="13"/>
        <v>29.118454567952682</v>
      </c>
      <c r="J14" s="83">
        <f t="shared" si="13"/>
        <v>2722139.2000000179</v>
      </c>
      <c r="K14" s="60">
        <f>SUM(K12:K13)</f>
        <v>55805693</v>
      </c>
    </row>
    <row r="15" spans="1:12" ht="13.5" thickTop="1" x14ac:dyDescent="0.2"/>
    <row r="16" spans="1:12" x14ac:dyDescent="0.2">
      <c r="D16" s="100">
        <f>D4/D10</f>
        <v>2.1856954033578777E-2</v>
      </c>
    </row>
    <row r="17" spans="2:11" x14ac:dyDescent="0.2">
      <c r="D17" s="60">
        <f>D2+D3</f>
        <v>223652573.20000002</v>
      </c>
    </row>
    <row r="18" spans="2:11" x14ac:dyDescent="0.2">
      <c r="D18" s="68">
        <f>D17/D10</f>
        <v>0.77593079554349409</v>
      </c>
    </row>
    <row r="21" spans="2:11" x14ac:dyDescent="0.2">
      <c r="D21" s="4">
        <v>-3609442</v>
      </c>
    </row>
    <row r="29" spans="2:11" x14ac:dyDescent="0.2">
      <c r="D29" s="4">
        <v>204094993.20000002</v>
      </c>
      <c r="E29" s="4">
        <v>215426564.16999999</v>
      </c>
      <c r="F29" s="4">
        <v>227432545.19000003</v>
      </c>
      <c r="K29" s="60">
        <f>SUM(K5:K9)</f>
        <v>-861558</v>
      </c>
    </row>
    <row r="30" spans="2:11" x14ac:dyDescent="0.2">
      <c r="B30" s="60">
        <f>D13-B13</f>
        <v>2933000</v>
      </c>
      <c r="D30" s="60">
        <v>2651111.3555799699</v>
      </c>
      <c r="E30" s="60">
        <v>-400752.97450515599</v>
      </c>
      <c r="F30" s="60">
        <v>-424798.73725125194</v>
      </c>
    </row>
    <row r="31" spans="2:11" x14ac:dyDescent="0.2">
      <c r="D31" s="68">
        <f>D2/D10</f>
        <v>0.70807855315174184</v>
      </c>
    </row>
    <row r="32" spans="2:11" x14ac:dyDescent="0.2">
      <c r="C32" s="60">
        <f>D13-B13</f>
        <v>2933000</v>
      </c>
      <c r="D32" s="63"/>
      <c r="E32" s="60">
        <f>B10-D10</f>
        <v>-9544015.2000000477</v>
      </c>
      <c r="K32" s="4">
        <v>-861558</v>
      </c>
    </row>
    <row r="33" spans="2:8" x14ac:dyDescent="0.2">
      <c r="B33" s="4">
        <v>2933000</v>
      </c>
      <c r="D33" s="63">
        <v>800000</v>
      </c>
    </row>
    <row r="34" spans="2:8" x14ac:dyDescent="0.2">
      <c r="C34" s="60">
        <f>D10-'Expenditure Original'!D10</f>
        <v>1085388.6444200277</v>
      </c>
      <c r="D34" s="63">
        <f>SUM(D32:D33)</f>
        <v>800000</v>
      </c>
      <c r="E34" s="4">
        <v>-9544015.2000000477</v>
      </c>
      <c r="F34" s="61">
        <f>D12/3</f>
        <v>17624231</v>
      </c>
    </row>
    <row r="35" spans="2:8" x14ac:dyDescent="0.2">
      <c r="D35" s="61">
        <f>D10+D33</f>
        <v>289037784.20000005</v>
      </c>
    </row>
    <row r="36" spans="2:8" x14ac:dyDescent="0.2">
      <c r="E36" s="4">
        <v>288237784.19999999</v>
      </c>
      <c r="F36" s="4">
        <v>15929436.333333334</v>
      </c>
    </row>
    <row r="37" spans="2:8" x14ac:dyDescent="0.2">
      <c r="F37" s="4">
        <v>6788309</v>
      </c>
    </row>
    <row r="38" spans="2:8" x14ac:dyDescent="0.2">
      <c r="D38" s="4">
        <f>Revenue!D13</f>
        <v>2383000</v>
      </c>
      <c r="E38" s="4">
        <v>69184215.799999952</v>
      </c>
    </row>
    <row r="39" spans="2:8" x14ac:dyDescent="0.2">
      <c r="D39" s="60">
        <f>D13-D38</f>
        <v>620000</v>
      </c>
      <c r="F39" s="4">
        <v>504696.25</v>
      </c>
      <c r="G39" s="4">
        <v>2561055.7753199898</v>
      </c>
      <c r="H39" s="4">
        <v>2805267.8565346599</v>
      </c>
    </row>
    <row r="40" spans="2:8" x14ac:dyDescent="0.2">
      <c r="D40" s="4">
        <v>370000</v>
      </c>
    </row>
    <row r="41" spans="2:8" x14ac:dyDescent="0.2">
      <c r="D41" s="60">
        <f>D39-D40</f>
        <v>250000</v>
      </c>
    </row>
    <row r="42" spans="2:8" x14ac:dyDescent="0.2">
      <c r="D42" s="4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10" sqref="E10"/>
    </sheetView>
  </sheetViews>
  <sheetFormatPr defaultRowHeight="15" x14ac:dyDescent="0.25"/>
  <cols>
    <col min="1" max="1" width="59.125" bestFit="1" customWidth="1"/>
    <col min="2" max="2" width="23" bestFit="1" customWidth="1"/>
    <col min="3" max="3" width="22.5" bestFit="1" customWidth="1"/>
    <col min="4" max="4" width="25.5" bestFit="1" customWidth="1"/>
    <col min="5" max="6" width="13.875" bestFit="1" customWidth="1"/>
    <col min="7" max="7" width="9" style="4" bestFit="1" customWidth="1"/>
    <col min="8" max="8" width="11.5" style="4" bestFit="1" customWidth="1"/>
    <col min="9" max="9" width="14.5" style="4" bestFit="1" customWidth="1"/>
    <col min="10" max="10" width="12.5" style="4" bestFit="1" customWidth="1"/>
  </cols>
  <sheetData>
    <row r="1" spans="1:10" ht="15.75" x14ac:dyDescent="0.25">
      <c r="A1" s="11" t="s">
        <v>13</v>
      </c>
      <c r="B1" s="10" t="s">
        <v>24</v>
      </c>
      <c r="C1" s="10" t="s">
        <v>25</v>
      </c>
      <c r="D1" s="10" t="s">
        <v>26</v>
      </c>
      <c r="E1" s="10" t="s">
        <v>14</v>
      </c>
      <c r="F1" s="10" t="s">
        <v>34</v>
      </c>
      <c r="G1" s="10" t="s">
        <v>30</v>
      </c>
      <c r="H1" s="10" t="s">
        <v>31</v>
      </c>
      <c r="I1" s="10" t="s">
        <v>33</v>
      </c>
      <c r="J1" s="10" t="s">
        <v>32</v>
      </c>
    </row>
    <row r="2" spans="1:10" ht="15.75" x14ac:dyDescent="0.25">
      <c r="A2" s="7" t="s">
        <v>15</v>
      </c>
      <c r="B2" s="34">
        <v>339278000</v>
      </c>
      <c r="C2" s="27">
        <v>352817000</v>
      </c>
      <c r="D2" s="55">
        <v>352817000</v>
      </c>
      <c r="E2" s="19">
        <v>368010000</v>
      </c>
      <c r="F2" s="27">
        <v>381822000</v>
      </c>
      <c r="G2" s="12">
        <f>IFERROR((C2-B2)/B2,0)</f>
        <v>3.9905328373781974E-2</v>
      </c>
      <c r="H2" s="12">
        <f>IFERROR((D2-B2)/B2,0)</f>
        <v>3.9905328373781974E-2</v>
      </c>
      <c r="I2" s="12">
        <f>IFERROR((D2-C2)/C2,0)</f>
        <v>0</v>
      </c>
      <c r="J2" s="2">
        <f t="shared" ref="J2:J13" si="0">D2-C2</f>
        <v>0</v>
      </c>
    </row>
    <row r="3" spans="1:10" ht="15.75" x14ac:dyDescent="0.25">
      <c r="A3" s="7" t="s">
        <v>16</v>
      </c>
      <c r="B3" s="31">
        <v>1437000</v>
      </c>
      <c r="C3" s="27">
        <v>1789000</v>
      </c>
      <c r="D3" s="55">
        <v>1789000</v>
      </c>
      <c r="E3" s="27">
        <v>0</v>
      </c>
      <c r="F3" s="27">
        <v>0</v>
      </c>
      <c r="G3" s="12">
        <f t="shared" ref="G3:G13" si="1">IFERROR((C3-B3)/B3,0)</f>
        <v>0.24495476687543494</v>
      </c>
      <c r="H3" s="12">
        <f t="shared" ref="H3:H13" si="2">IFERROR((D3-B3)/B3,0)</f>
        <v>0.24495476687543494</v>
      </c>
      <c r="I3" s="12">
        <f t="shared" ref="I3:I13" si="3">IFERROR((D3-C3)/C3,0)</f>
        <v>0</v>
      </c>
      <c r="J3" s="2">
        <f t="shared" si="0"/>
        <v>0</v>
      </c>
    </row>
    <row r="4" spans="1:10" ht="15.75" x14ac:dyDescent="0.25">
      <c r="A4" s="9" t="s">
        <v>17</v>
      </c>
      <c r="B4" s="31">
        <v>50000</v>
      </c>
      <c r="C4" s="27">
        <v>60000</v>
      </c>
      <c r="D4" s="67">
        <v>60000</v>
      </c>
      <c r="E4" s="27">
        <v>60000</v>
      </c>
      <c r="F4" s="27">
        <v>60000</v>
      </c>
      <c r="G4" s="12">
        <f t="shared" si="1"/>
        <v>0.2</v>
      </c>
      <c r="H4" s="12">
        <f t="shared" si="2"/>
        <v>0.2</v>
      </c>
      <c r="I4" s="12">
        <f t="shared" si="3"/>
        <v>0</v>
      </c>
      <c r="J4" s="2">
        <f t="shared" si="0"/>
        <v>0</v>
      </c>
    </row>
    <row r="5" spans="1:10" ht="15.75" x14ac:dyDescent="0.25">
      <c r="A5" s="7" t="s">
        <v>18</v>
      </c>
      <c r="B5" s="31">
        <v>1000000</v>
      </c>
      <c r="C5" s="27">
        <v>1400000</v>
      </c>
      <c r="D5" s="55">
        <v>1400000</v>
      </c>
      <c r="E5" s="27">
        <v>1700000</v>
      </c>
      <c r="F5" s="27">
        <v>1900000</v>
      </c>
      <c r="G5" s="12">
        <f t="shared" si="1"/>
        <v>0.4</v>
      </c>
      <c r="H5" s="12">
        <f t="shared" si="2"/>
        <v>0.4</v>
      </c>
      <c r="I5" s="12">
        <f t="shared" si="3"/>
        <v>0</v>
      </c>
      <c r="J5" s="2">
        <f t="shared" si="0"/>
        <v>0</v>
      </c>
    </row>
    <row r="6" spans="1:10" x14ac:dyDescent="0.25">
      <c r="A6" s="8" t="s">
        <v>19</v>
      </c>
      <c r="B6" s="31">
        <v>50000</v>
      </c>
      <c r="C6" s="27">
        <v>50000</v>
      </c>
      <c r="D6" s="67">
        <v>50000</v>
      </c>
      <c r="E6" s="27">
        <v>50000</v>
      </c>
      <c r="F6" s="27">
        <v>50000</v>
      </c>
      <c r="G6" s="12">
        <f t="shared" si="1"/>
        <v>0</v>
      </c>
      <c r="H6" s="12">
        <f t="shared" si="2"/>
        <v>0</v>
      </c>
      <c r="I6" s="12">
        <f t="shared" si="3"/>
        <v>0</v>
      </c>
      <c r="J6" s="2">
        <f t="shared" si="0"/>
        <v>0</v>
      </c>
    </row>
    <row r="7" spans="1:10" ht="15.75" x14ac:dyDescent="0.25">
      <c r="A7" s="7" t="s">
        <v>20</v>
      </c>
      <c r="B7" s="32">
        <v>1200000</v>
      </c>
      <c r="C7" s="24">
        <v>1000000</v>
      </c>
      <c r="D7" s="67">
        <v>800000</v>
      </c>
      <c r="E7" s="24">
        <v>1550000</v>
      </c>
      <c r="F7" s="24">
        <v>1560000</v>
      </c>
      <c r="G7" s="22">
        <f t="shared" si="1"/>
        <v>-0.16666666666666666</v>
      </c>
      <c r="H7" s="22">
        <f t="shared" si="2"/>
        <v>-0.33333333333333331</v>
      </c>
      <c r="I7" s="12">
        <f t="shared" si="3"/>
        <v>-0.2</v>
      </c>
      <c r="J7" s="2">
        <f t="shared" si="0"/>
        <v>-200000</v>
      </c>
    </row>
    <row r="8" spans="1:10" ht="15.75" x14ac:dyDescent="0.25">
      <c r="A8" s="7" t="s">
        <v>21</v>
      </c>
      <c r="B8" s="33">
        <v>506000</v>
      </c>
      <c r="C8" s="20">
        <v>0</v>
      </c>
      <c r="D8" s="66">
        <v>506000</v>
      </c>
      <c r="E8" s="20">
        <v>0</v>
      </c>
      <c r="F8" s="27"/>
      <c r="G8" s="22">
        <f t="shared" si="1"/>
        <v>-1</v>
      </c>
      <c r="H8" s="12">
        <f t="shared" si="2"/>
        <v>0</v>
      </c>
      <c r="I8" s="12">
        <f t="shared" si="3"/>
        <v>0</v>
      </c>
      <c r="J8" s="2">
        <f t="shared" si="0"/>
        <v>506000</v>
      </c>
    </row>
    <row r="9" spans="1:10" ht="15.75" x14ac:dyDescent="0.25">
      <c r="A9" s="7" t="s">
        <v>22</v>
      </c>
      <c r="B9" s="31">
        <v>10000</v>
      </c>
      <c r="C9" s="27">
        <v>10000</v>
      </c>
      <c r="D9" s="55">
        <v>0</v>
      </c>
      <c r="E9" s="27">
        <v>0</v>
      </c>
      <c r="F9" s="27">
        <v>0</v>
      </c>
      <c r="G9" s="12">
        <f t="shared" si="1"/>
        <v>0</v>
      </c>
      <c r="H9" s="12">
        <f t="shared" si="2"/>
        <v>-1</v>
      </c>
      <c r="I9" s="12">
        <f t="shared" si="3"/>
        <v>-1</v>
      </c>
      <c r="J9" s="2">
        <f t="shared" si="0"/>
        <v>-10000</v>
      </c>
    </row>
    <row r="10" spans="1:10" ht="16.5" thickBot="1" x14ac:dyDescent="0.3">
      <c r="A10" s="7" t="s">
        <v>37</v>
      </c>
      <c r="B10" s="52">
        <f>SUM(B2:B9)</f>
        <v>343531000</v>
      </c>
      <c r="C10" s="52">
        <f t="shared" ref="C10:J10" si="4">SUM(C2:C9)</f>
        <v>357126000</v>
      </c>
      <c r="D10" s="52">
        <f t="shared" si="4"/>
        <v>357422000</v>
      </c>
      <c r="E10" s="52">
        <f t="shared" si="4"/>
        <v>371370000</v>
      </c>
      <c r="F10" s="52">
        <f t="shared" si="4"/>
        <v>385392000</v>
      </c>
      <c r="G10" s="53">
        <f t="shared" si="4"/>
        <v>-0.28180657141744969</v>
      </c>
      <c r="H10" s="12">
        <f t="shared" si="2"/>
        <v>4.043594318998868E-2</v>
      </c>
      <c r="I10" s="53">
        <f t="shared" si="4"/>
        <v>-1.2</v>
      </c>
      <c r="J10" s="52">
        <f t="shared" si="4"/>
        <v>296000</v>
      </c>
    </row>
    <row r="11" spans="1:10" ht="15.75" thickTop="1" x14ac:dyDescent="0.25">
      <c r="G11"/>
      <c r="H11"/>
      <c r="I11"/>
      <c r="J11"/>
    </row>
    <row r="12" spans="1:10" ht="15.75" x14ac:dyDescent="0.25">
      <c r="A12" s="57" t="s">
        <v>36</v>
      </c>
      <c r="B12" s="31"/>
      <c r="C12" s="27"/>
      <c r="D12" s="55"/>
      <c r="E12" s="27"/>
      <c r="F12" s="27"/>
      <c r="G12" s="49"/>
      <c r="H12" s="49"/>
      <c r="I12" s="49"/>
      <c r="J12" s="50"/>
    </row>
    <row r="13" spans="1:10" ht="15.75" x14ac:dyDescent="0.25">
      <c r="A13" s="7" t="s">
        <v>23</v>
      </c>
      <c r="B13" s="32">
        <v>2504000</v>
      </c>
      <c r="C13" s="20">
        <v>2383000</v>
      </c>
      <c r="D13" s="56">
        <v>2383000</v>
      </c>
      <c r="E13" s="20">
        <v>2515000</v>
      </c>
      <c r="F13" s="27">
        <v>2660000</v>
      </c>
      <c r="G13" s="22">
        <f t="shared" si="1"/>
        <v>-4.8322683706070291E-2</v>
      </c>
      <c r="H13" s="22">
        <f t="shared" si="2"/>
        <v>-4.8322683706070291E-2</v>
      </c>
      <c r="I13" s="12">
        <f t="shared" si="3"/>
        <v>0</v>
      </c>
      <c r="J13" s="2">
        <f t="shared" si="0"/>
        <v>0</v>
      </c>
    </row>
    <row r="14" spans="1:10" ht="15.75" thickBot="1" x14ac:dyDescent="0.3">
      <c r="B14" s="29">
        <f>B10+B13</f>
        <v>346035000</v>
      </c>
      <c r="C14" s="29">
        <f t="shared" ref="C14:J14" si="5">C10+C13</f>
        <v>359509000</v>
      </c>
      <c r="D14" s="29">
        <f t="shared" si="5"/>
        <v>359805000</v>
      </c>
      <c r="E14" s="29">
        <f t="shared" si="5"/>
        <v>373885000</v>
      </c>
      <c r="F14" s="29">
        <f t="shared" si="5"/>
        <v>388052000</v>
      </c>
      <c r="G14" s="54">
        <f t="shared" si="5"/>
        <v>-0.33012925512351998</v>
      </c>
      <c r="H14" s="54">
        <f t="shared" si="5"/>
        <v>-7.8867405160816112E-3</v>
      </c>
      <c r="I14" s="54">
        <f t="shared" si="5"/>
        <v>-1.2</v>
      </c>
      <c r="J14" s="29">
        <f t="shared" si="5"/>
        <v>296000</v>
      </c>
    </row>
    <row r="15" spans="1:10" ht="15.75" thickTop="1" x14ac:dyDescent="0.25">
      <c r="B15" s="96"/>
      <c r="C15" s="96"/>
      <c r="D15" s="96"/>
      <c r="E15" s="96"/>
      <c r="F15" s="96"/>
      <c r="G15" s="97"/>
      <c r="H15" s="97"/>
      <c r="I15" s="97"/>
      <c r="J15" s="96"/>
    </row>
    <row r="16" spans="1:10" x14ac:dyDescent="0.25">
      <c r="B16" s="96">
        <f>B2+B3+B5+B8</f>
        <v>342221000</v>
      </c>
      <c r="C16" s="96"/>
      <c r="D16" s="96">
        <f>D2+D3+D5+D8</f>
        <v>356512000</v>
      </c>
      <c r="E16" s="96">
        <f>E2+E3+E5+E8</f>
        <v>369710000</v>
      </c>
      <c r="F16" s="96">
        <f>F2+F3+F5+F8</f>
        <v>383722000</v>
      </c>
      <c r="G16" s="97"/>
      <c r="H16" s="97"/>
      <c r="I16" s="97"/>
      <c r="J16" s="96"/>
    </row>
    <row r="17" spans="2:10" x14ac:dyDescent="0.25">
      <c r="B17" s="96"/>
      <c r="C17" s="96"/>
      <c r="D17" s="96"/>
      <c r="E17" s="96"/>
      <c r="F17" s="96"/>
      <c r="G17" s="97"/>
      <c r="H17" s="97"/>
      <c r="I17" s="97"/>
      <c r="J17" s="96"/>
    </row>
    <row r="18" spans="2:10" x14ac:dyDescent="0.25">
      <c r="B18" s="98">
        <f>B16/B10</f>
        <v>0.9961866614657775</v>
      </c>
      <c r="C18" s="96"/>
      <c r="D18" s="96"/>
      <c r="E18" s="96"/>
      <c r="F18" s="96"/>
      <c r="G18" s="97"/>
      <c r="H18" s="97"/>
      <c r="I18" s="97"/>
      <c r="J18" s="96"/>
    </row>
    <row r="19" spans="2:10" x14ac:dyDescent="0.25">
      <c r="B19" s="96"/>
      <c r="C19" s="96"/>
      <c r="D19" s="96"/>
      <c r="E19" s="96"/>
      <c r="F19" s="96"/>
      <c r="G19" s="97"/>
      <c r="H19" s="97"/>
      <c r="I19" s="97"/>
      <c r="J19" s="96"/>
    </row>
    <row r="20" spans="2:10" x14ac:dyDescent="0.25">
      <c r="B20" s="96"/>
      <c r="C20" s="96"/>
      <c r="D20" s="96"/>
      <c r="E20" s="96"/>
      <c r="F20" s="96"/>
      <c r="G20" s="97"/>
      <c r="H20" s="97"/>
      <c r="I20" s="97"/>
      <c r="J20" s="96"/>
    </row>
    <row r="21" spans="2:10" x14ac:dyDescent="0.25">
      <c r="B21" s="96">
        <v>342221000</v>
      </c>
      <c r="C21" s="96"/>
      <c r="D21" s="96"/>
      <c r="E21" s="96"/>
      <c r="F21" s="96"/>
      <c r="G21" s="97"/>
      <c r="H21" s="97"/>
      <c r="I21" s="97"/>
      <c r="J21" s="96"/>
    </row>
    <row r="22" spans="2:10" x14ac:dyDescent="0.25">
      <c r="B22" s="96"/>
      <c r="C22" s="96"/>
      <c r="D22" s="96"/>
      <c r="E22" s="96"/>
      <c r="F22" s="96"/>
      <c r="G22" s="97"/>
      <c r="H22" s="97"/>
      <c r="I22" s="97"/>
      <c r="J22" s="96"/>
    </row>
    <row r="23" spans="2:10" x14ac:dyDescent="0.25">
      <c r="B23" s="96"/>
      <c r="C23" s="96"/>
      <c r="D23" s="96"/>
      <c r="E23" s="96"/>
      <c r="F23" s="96"/>
      <c r="G23" s="97"/>
      <c r="H23" s="97"/>
      <c r="I23" s="97"/>
      <c r="J23" s="96"/>
    </row>
    <row r="24" spans="2:10" x14ac:dyDescent="0.25">
      <c r="B24" s="96"/>
      <c r="C24" s="96"/>
      <c r="D24" s="96"/>
      <c r="E24" s="96"/>
      <c r="F24" s="96"/>
      <c r="G24" s="97"/>
      <c r="H24" s="97"/>
      <c r="I24" s="97"/>
      <c r="J24" s="96"/>
    </row>
    <row r="25" spans="2:10" x14ac:dyDescent="0.25">
      <c r="D25" s="65">
        <f>D2/D14</f>
        <v>0.98057836883867655</v>
      </c>
    </row>
    <row r="26" spans="2:10" x14ac:dyDescent="0.25">
      <c r="D26" s="64">
        <f>D2+D3+D5</f>
        <v>356006000</v>
      </c>
      <c r="E26" s="64">
        <f>E2+E3+E5</f>
        <v>369710000</v>
      </c>
      <c r="F26" s="64">
        <f>F2+F3+F5</f>
        <v>383722000</v>
      </c>
    </row>
    <row r="27" spans="2:10" x14ac:dyDescent="0.25">
      <c r="D27">
        <v>355723000</v>
      </c>
      <c r="E27">
        <v>360505000</v>
      </c>
      <c r="F27">
        <v>385382000</v>
      </c>
      <c r="H27" s="82">
        <f>B10-D10</f>
        <v>-13891000</v>
      </c>
    </row>
    <row r="28" spans="2:10" x14ac:dyDescent="0.25">
      <c r="D28" s="51">
        <f>D10-D27</f>
        <v>1699000</v>
      </c>
      <c r="E28" s="51">
        <f>E10-E27</f>
        <v>10865000</v>
      </c>
      <c r="F28" s="51">
        <f>F10-F27</f>
        <v>10000</v>
      </c>
    </row>
    <row r="29" spans="2:10" x14ac:dyDescent="0.25">
      <c r="B29">
        <v>794333.33333333302</v>
      </c>
      <c r="C29">
        <v>86512000</v>
      </c>
      <c r="D29">
        <v>356006000</v>
      </c>
      <c r="E29">
        <v>369710000</v>
      </c>
      <c r="F29">
        <v>383722000</v>
      </c>
    </row>
    <row r="30" spans="2:10" x14ac:dyDescent="0.25">
      <c r="B30">
        <f>20952500/12</f>
        <v>1746041.6666666667</v>
      </c>
      <c r="D30" s="58">
        <v>354813000</v>
      </c>
      <c r="E30" s="58">
        <v>358895000</v>
      </c>
      <c r="F30" s="59">
        <v>383722000</v>
      </c>
      <c r="H30" s="82">
        <f>B13-D13</f>
        <v>121000</v>
      </c>
    </row>
    <row r="31" spans="2:10" x14ac:dyDescent="0.25">
      <c r="B31">
        <v>1746041.6666666667</v>
      </c>
      <c r="C31">
        <f>2383000/3</f>
        <v>794333.33333333337</v>
      </c>
      <c r="D31" s="51">
        <v>356512000</v>
      </c>
      <c r="E31" s="51">
        <v>369710000</v>
      </c>
      <c r="F31" s="51">
        <v>383722000</v>
      </c>
      <c r="H31" s="82">
        <f>B14-D14</f>
        <v>-13770000</v>
      </c>
    </row>
    <row r="32" spans="2:10" x14ac:dyDescent="0.25">
      <c r="C32">
        <v>198583.33333333334</v>
      </c>
      <c r="D32" s="65">
        <f>D2/D10</f>
        <v>0.98711607007962576</v>
      </c>
    </row>
    <row r="33" spans="3:6" x14ac:dyDescent="0.25">
      <c r="D33">
        <v>-5769325.85558003</v>
      </c>
      <c r="E33">
        <v>-4368642.9001749158</v>
      </c>
      <c r="F33">
        <v>-5264446.8762142099</v>
      </c>
    </row>
    <row r="34" spans="3:6" x14ac:dyDescent="0.25">
      <c r="C34" s="62">
        <f>33096211/12</f>
        <v>2758017.5833333335</v>
      </c>
    </row>
    <row r="35" spans="3:6" x14ac:dyDescent="0.25">
      <c r="C35">
        <v>2758017.5833333302</v>
      </c>
      <c r="D35" s="64">
        <f>D3+D5+D8+D13</f>
        <v>6078000</v>
      </c>
    </row>
    <row r="36" spans="3:6" x14ac:dyDescent="0.25">
      <c r="D36" s="65">
        <f>D35/D14</f>
        <v>1.6892483428523782E-2</v>
      </c>
    </row>
    <row r="38" spans="3:6" x14ac:dyDescent="0.25">
      <c r="D38" s="69">
        <f>D10-Expenditure!D10</f>
        <v>69184215.799999952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4" sqref="D4"/>
    </sheetView>
  </sheetViews>
  <sheetFormatPr defaultRowHeight="15" x14ac:dyDescent="0.25"/>
  <cols>
    <col min="1" max="1" width="15.75" bestFit="1" customWidth="1"/>
    <col min="2" max="2" width="24" customWidth="1"/>
    <col min="3" max="3" width="27.125" customWidth="1"/>
    <col min="4" max="5" width="19.5" customWidth="1"/>
  </cols>
  <sheetData>
    <row r="1" spans="1:6" ht="16.5" thickBot="1" x14ac:dyDescent="0.3">
      <c r="A1" s="101" t="s">
        <v>47</v>
      </c>
      <c r="B1" s="90" t="s">
        <v>48</v>
      </c>
      <c r="C1" s="90" t="s">
        <v>49</v>
      </c>
      <c r="D1" s="90" t="s">
        <v>50</v>
      </c>
      <c r="E1" s="90" t="s">
        <v>51</v>
      </c>
    </row>
    <row r="2" spans="1:6" ht="16.5" thickBot="1" x14ac:dyDescent="0.3">
      <c r="A2" s="102"/>
      <c r="B2" s="91" t="s">
        <v>52</v>
      </c>
      <c r="C2" s="91" t="s">
        <v>53</v>
      </c>
      <c r="D2" s="91" t="s">
        <v>54</v>
      </c>
      <c r="E2" s="91" t="s">
        <v>55</v>
      </c>
    </row>
    <row r="3" spans="1:6" ht="16.5" thickBot="1" x14ac:dyDescent="0.3">
      <c r="A3" s="92" t="s">
        <v>56</v>
      </c>
      <c r="B3" s="93">
        <f>Revenue!B10</f>
        <v>343531000</v>
      </c>
      <c r="C3" s="93">
        <f>Revenue!D10</f>
        <v>357422000</v>
      </c>
      <c r="D3" s="93">
        <f>Revenue!E10</f>
        <v>371370000</v>
      </c>
      <c r="E3" s="93">
        <f>Revenue!F10</f>
        <v>385392000</v>
      </c>
    </row>
    <row r="4" spans="1:6" ht="16.5" thickBot="1" x14ac:dyDescent="0.3">
      <c r="A4" s="92" t="s">
        <v>57</v>
      </c>
      <c r="B4" s="93">
        <f>Expenditure!B10</f>
        <v>278693769</v>
      </c>
      <c r="C4" s="93">
        <f>Expenditure!D10</f>
        <v>288237784.20000005</v>
      </c>
      <c r="D4" s="93">
        <f>Expenditure!E10</f>
        <v>305673055.66999996</v>
      </c>
      <c r="E4" s="93">
        <f>Expenditure!F10</f>
        <v>322261518.09000003</v>
      </c>
    </row>
    <row r="5" spans="1:6" ht="16.5" thickBot="1" x14ac:dyDescent="0.3">
      <c r="A5" s="92" t="s">
        <v>58</v>
      </c>
      <c r="B5" s="93">
        <f>B3-B4</f>
        <v>64837231</v>
      </c>
      <c r="C5" s="93">
        <f t="shared" ref="C5:E5" si="0">C3-C4</f>
        <v>69184215.799999952</v>
      </c>
      <c r="D5" s="93">
        <f t="shared" si="0"/>
        <v>65696944.330000043</v>
      </c>
      <c r="E5" s="93">
        <f t="shared" si="0"/>
        <v>63130481.909999967</v>
      </c>
    </row>
    <row r="11" spans="1:6" x14ac:dyDescent="0.25">
      <c r="C11" s="94">
        <f>C3-B3</f>
        <v>13891000</v>
      </c>
      <c r="D11" s="95">
        <f>C11/B3</f>
        <v>4.043594318998868E-2</v>
      </c>
    </row>
    <row r="12" spans="1:6" x14ac:dyDescent="0.25">
      <c r="C12" s="94">
        <f>C4-B4</f>
        <v>9544015.2000000477</v>
      </c>
      <c r="D12" s="95">
        <f>C12/B4</f>
        <v>3.4245527749850943E-2</v>
      </c>
      <c r="E12" s="94">
        <f>D4-C4</f>
        <v>17435271.469999909</v>
      </c>
      <c r="F12" s="95">
        <f>E12/C4</f>
        <v>6.0489194775040556E-2</v>
      </c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6" sqref="A1:C6"/>
    </sheetView>
  </sheetViews>
  <sheetFormatPr defaultRowHeight="15" x14ac:dyDescent="0.25"/>
  <cols>
    <col min="1" max="1" width="3.5" bestFit="1" customWidth="1"/>
    <col min="2" max="2" width="69.875" bestFit="1" customWidth="1"/>
    <col min="3" max="4" width="14" bestFit="1" customWidth="1"/>
  </cols>
  <sheetData>
    <row r="1" spans="1:4" x14ac:dyDescent="0.25">
      <c r="A1" s="85" t="s">
        <v>44</v>
      </c>
      <c r="B1" s="85" t="s">
        <v>45</v>
      </c>
      <c r="C1" s="85" t="s">
        <v>46</v>
      </c>
    </row>
    <row r="2" spans="1:4" x14ac:dyDescent="0.25">
      <c r="A2" s="86">
        <v>1</v>
      </c>
      <c r="B2" s="87" t="s">
        <v>40</v>
      </c>
      <c r="C2" s="88">
        <v>12000000</v>
      </c>
    </row>
    <row r="3" spans="1:4" x14ac:dyDescent="0.25">
      <c r="A3" s="86">
        <v>2</v>
      </c>
      <c r="B3" s="87" t="s">
        <v>41</v>
      </c>
      <c r="C3" s="88">
        <v>1400000</v>
      </c>
    </row>
    <row r="4" spans="1:4" x14ac:dyDescent="0.25">
      <c r="A4" s="86">
        <v>3</v>
      </c>
      <c r="B4" s="87" t="s">
        <v>42</v>
      </c>
      <c r="C4" s="88">
        <v>4000000</v>
      </c>
    </row>
    <row r="5" spans="1:4" x14ac:dyDescent="0.25">
      <c r="A5" s="86">
        <v>4</v>
      </c>
      <c r="B5" s="87" t="s">
        <v>43</v>
      </c>
      <c r="C5" s="88">
        <v>7000000</v>
      </c>
    </row>
    <row r="6" spans="1:4" ht="15.75" thickBot="1" x14ac:dyDescent="0.3">
      <c r="C6" s="89">
        <f>SUM(C2:C5)</f>
        <v>24400000</v>
      </c>
    </row>
    <row r="7" spans="1:4" ht="15.75" thickTop="1" x14ac:dyDescent="0.25"/>
    <row r="15" spans="1:4" x14ac:dyDescent="0.25">
      <c r="C15" s="69">
        <v>-3010000</v>
      </c>
      <c r="D15" s="69">
        <v>-3010000</v>
      </c>
    </row>
    <row r="16" spans="1:4" x14ac:dyDescent="0.25">
      <c r="C16" s="81">
        <v>-2485216.3199999928</v>
      </c>
      <c r="D16" s="81">
        <v>-2485216.3199999928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8" sqref="A8"/>
    </sheetView>
  </sheetViews>
  <sheetFormatPr defaultRowHeight="15" x14ac:dyDescent="0.25"/>
  <cols>
    <col min="1" max="1" width="59.125" bestFit="1" customWidth="1"/>
    <col min="2" max="2" width="23" bestFit="1" customWidth="1"/>
    <col min="3" max="3" width="25.5" bestFit="1" customWidth="1"/>
    <col min="4" max="5" width="13.875" bestFit="1" customWidth="1"/>
  </cols>
  <sheetData>
    <row r="1" spans="1:5" ht="15.75" x14ac:dyDescent="0.25">
      <c r="A1" s="11" t="s">
        <v>13</v>
      </c>
      <c r="B1" s="10" t="s">
        <v>24</v>
      </c>
      <c r="C1" s="10" t="s">
        <v>26</v>
      </c>
      <c r="D1" s="10" t="s">
        <v>14</v>
      </c>
      <c r="E1" s="10" t="s">
        <v>34</v>
      </c>
    </row>
    <row r="2" spans="1:5" s="73" customFormat="1" ht="15.75" x14ac:dyDescent="0.25">
      <c r="A2" s="70" t="s">
        <v>15</v>
      </c>
      <c r="B2" s="75">
        <v>339278000</v>
      </c>
      <c r="C2" s="76">
        <v>352817000</v>
      </c>
      <c r="D2" s="77">
        <v>368010000</v>
      </c>
      <c r="E2" s="76">
        <v>381822000</v>
      </c>
    </row>
    <row r="3" spans="1:5" s="73" customFormat="1" ht="15.75" x14ac:dyDescent="0.25">
      <c r="A3" s="70" t="s">
        <v>16</v>
      </c>
      <c r="B3" s="78">
        <v>1437000</v>
      </c>
      <c r="C3" s="76">
        <v>1789000</v>
      </c>
      <c r="D3" s="76">
        <v>0</v>
      </c>
      <c r="E3" s="76">
        <v>0</v>
      </c>
    </row>
    <row r="4" spans="1:5" s="73" customFormat="1" ht="15.75" x14ac:dyDescent="0.25">
      <c r="A4" s="71" t="s">
        <v>17</v>
      </c>
      <c r="B4" s="78">
        <v>50000</v>
      </c>
      <c r="C4" s="76">
        <v>60000</v>
      </c>
      <c r="D4" s="76">
        <v>60000</v>
      </c>
      <c r="E4" s="76">
        <v>60000</v>
      </c>
    </row>
    <row r="5" spans="1:5" s="73" customFormat="1" ht="15.75" x14ac:dyDescent="0.25">
      <c r="A5" s="70" t="s">
        <v>18</v>
      </c>
      <c r="B5" s="78">
        <v>1000000</v>
      </c>
      <c r="C5" s="76">
        <v>1400000</v>
      </c>
      <c r="D5" s="76">
        <v>1700000</v>
      </c>
      <c r="E5" s="76">
        <v>1900000</v>
      </c>
    </row>
    <row r="6" spans="1:5" s="73" customFormat="1" x14ac:dyDescent="0.25">
      <c r="A6" s="74" t="s">
        <v>19</v>
      </c>
      <c r="B6" s="78">
        <v>50000</v>
      </c>
      <c r="C6" s="76">
        <v>50000</v>
      </c>
      <c r="D6" s="76">
        <v>50000</v>
      </c>
      <c r="E6" s="76">
        <v>50000</v>
      </c>
    </row>
    <row r="7" spans="1:5" s="73" customFormat="1" ht="15.75" x14ac:dyDescent="0.25">
      <c r="A7" s="70" t="s">
        <v>20</v>
      </c>
      <c r="B7" s="78">
        <v>1200000</v>
      </c>
      <c r="C7" s="76">
        <v>800000</v>
      </c>
      <c r="D7" s="76">
        <v>1550000</v>
      </c>
      <c r="E7" s="76">
        <v>1560000</v>
      </c>
    </row>
    <row r="8" spans="1:5" s="73" customFormat="1" ht="15.75" x14ac:dyDescent="0.25">
      <c r="A8" s="70" t="s">
        <v>38</v>
      </c>
      <c r="B8" s="78">
        <v>506000</v>
      </c>
      <c r="C8" s="76">
        <v>506000</v>
      </c>
      <c r="D8" s="76">
        <v>0</v>
      </c>
      <c r="E8" s="76">
        <v>0</v>
      </c>
    </row>
    <row r="9" spans="1:5" s="73" customFormat="1" ht="15.75" x14ac:dyDescent="0.25">
      <c r="A9" s="70" t="s">
        <v>22</v>
      </c>
      <c r="B9" s="78">
        <v>10000</v>
      </c>
      <c r="C9" s="76">
        <v>0</v>
      </c>
      <c r="D9" s="76">
        <v>0</v>
      </c>
      <c r="E9" s="76">
        <v>0</v>
      </c>
    </row>
    <row r="10" spans="1:5" s="73" customFormat="1" ht="16.5" thickBot="1" x14ac:dyDescent="0.3">
      <c r="A10" s="70" t="s">
        <v>37</v>
      </c>
      <c r="B10" s="79">
        <f>SUM(B2:B9)</f>
        <v>343531000</v>
      </c>
      <c r="C10" s="79">
        <f t="shared" ref="C10:E10" si="0">SUM(C2:C9)</f>
        <v>357422000</v>
      </c>
      <c r="D10" s="79">
        <f t="shared" si="0"/>
        <v>371370000</v>
      </c>
      <c r="E10" s="79">
        <f t="shared" si="0"/>
        <v>385392000</v>
      </c>
    </row>
    <row r="11" spans="1:5" s="73" customFormat="1" ht="15.75" thickTop="1" x14ac:dyDescent="0.25">
      <c r="B11" s="80"/>
      <c r="C11" s="80"/>
      <c r="D11" s="80"/>
      <c r="E11" s="80"/>
    </row>
    <row r="12" spans="1:5" s="73" customFormat="1" ht="15.75" x14ac:dyDescent="0.25">
      <c r="A12" s="72" t="s">
        <v>36</v>
      </c>
      <c r="B12" s="78"/>
      <c r="C12" s="76"/>
      <c r="D12" s="76"/>
      <c r="E12" s="76"/>
    </row>
    <row r="13" spans="1:5" s="73" customFormat="1" ht="15.75" x14ac:dyDescent="0.25">
      <c r="A13" s="70" t="s">
        <v>23</v>
      </c>
      <c r="B13" s="78">
        <v>2504000</v>
      </c>
      <c r="C13" s="76">
        <v>2383000</v>
      </c>
      <c r="D13" s="76">
        <v>2515000</v>
      </c>
      <c r="E13" s="76">
        <v>2660000</v>
      </c>
    </row>
    <row r="14" spans="1:5" ht="15.75" thickBot="1" x14ac:dyDescent="0.3">
      <c r="B14" s="29">
        <f>B10+B13</f>
        <v>346035000</v>
      </c>
      <c r="C14" s="29">
        <f t="shared" ref="C14:E14" si="1">C10+C13</f>
        <v>359805000</v>
      </c>
      <c r="D14" s="29">
        <f t="shared" si="1"/>
        <v>373885000</v>
      </c>
      <c r="E14" s="29">
        <f t="shared" si="1"/>
        <v>388052000</v>
      </c>
    </row>
    <row r="15" spans="1:5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DF7CEFED47C4081EBACCFBCE62303" ma:contentTypeVersion="1" ma:contentTypeDescription="Create a new document." ma:contentTypeScope="" ma:versionID="d248963deac00380932ed576ff414a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72AE1B-AA56-4C4F-80E6-76A5FF37F4F1}"/>
</file>

<file path=customXml/itemProps2.xml><?xml version="1.0" encoding="utf-8"?>
<ds:datastoreItem xmlns:ds="http://schemas.openxmlformats.org/officeDocument/2006/customXml" ds:itemID="{BFB1F63A-25A1-4AB5-BEA1-9EAA64DC036D}"/>
</file>

<file path=customXml/itemProps3.xml><?xml version="1.0" encoding="utf-8"?>
<ds:datastoreItem xmlns:ds="http://schemas.openxmlformats.org/officeDocument/2006/customXml" ds:itemID="{F6A9D29F-83BA-47F3-B805-12F500EB1B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Revenue (3)</vt:lpstr>
      <vt:lpstr>Expenditure Original</vt:lpstr>
      <vt:lpstr>Expenditure</vt:lpstr>
      <vt:lpstr>Revenue</vt:lpstr>
      <vt:lpstr>Sheet4</vt:lpstr>
      <vt:lpstr>Sheet1</vt:lpstr>
      <vt:lpstr>Revenue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Vincent Pilane</cp:lastModifiedBy>
  <dcterms:created xsi:type="dcterms:W3CDTF">2020-06-16T06:15:42Z</dcterms:created>
  <dcterms:modified xsi:type="dcterms:W3CDTF">2020-07-08T07:01:25Z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0x010100050DF7CEFED47C4081EBACCFBCE62303</vt:lpwstr>
  </property>
</Properties>
</file>